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ummary" sheetId="1" r:id="rId1"/>
    <sheet name="one2one" sheetId="2" r:id="rId2"/>
    <sheet name="Orange" sheetId="3" r:id="rId3"/>
    <sheet name="Voda" sheetId="4" r:id="rId4"/>
    <sheet name="Cellnet" sheetId="5" r:id="rId5"/>
  </sheets>
  <definedNames/>
  <calcPr fullCalcOnLoad="1"/>
</workbook>
</file>

<file path=xl/sharedStrings.xml><?xml version="1.0" encoding="utf-8"?>
<sst xmlns="http://schemas.openxmlformats.org/spreadsheetml/2006/main" count="632" uniqueCount="83">
  <si>
    <t>Minute Converter</t>
  </si>
  <si>
    <t>Hours per week</t>
  </si>
  <si>
    <t>Hours per Month</t>
  </si>
  <si>
    <t>TO FIND BEST OPTION:  Enter Usage (in the hours per week box) and Ctr+Shift+R</t>
  </si>
  <si>
    <t>No of Mins per month</t>
  </si>
  <si>
    <t>FOR BEST OPTION RUN MACRO 'BEST OPTION'</t>
  </si>
  <si>
    <t>Peak Use (N)</t>
  </si>
  <si>
    <t>Peak Use (L)</t>
  </si>
  <si>
    <t>Off Peak Use (N)</t>
  </si>
  <si>
    <t>Off Peak Use (L)</t>
  </si>
  <si>
    <t>Weekend (N)</t>
  </si>
  <si>
    <t>Weekend (L)</t>
  </si>
  <si>
    <t>MERCURY ONE2ONE</t>
  </si>
  <si>
    <t>CELLNET</t>
  </si>
  <si>
    <t>Freetime</t>
  </si>
  <si>
    <t>Mins Used per month</t>
  </si>
  <si>
    <t>Time Used per month (minus Freetime)</t>
  </si>
  <si>
    <t>Charge per minute</t>
  </si>
  <si>
    <t>Cost to User</t>
  </si>
  <si>
    <t>Call Cost to User</t>
  </si>
  <si>
    <t>Monthly Charge</t>
  </si>
  <si>
    <t>Total Cost</t>
  </si>
  <si>
    <t>Mins Used per Month</t>
  </si>
  <si>
    <t>Call Cost - Refund</t>
  </si>
  <si>
    <t>Total Call Cost</t>
  </si>
  <si>
    <t>Calling Circle</t>
  </si>
  <si>
    <t>2 Year Contract</t>
  </si>
  <si>
    <t>Off Peak</t>
  </si>
  <si>
    <t>Peak</t>
  </si>
  <si>
    <t>Standard O/P</t>
  </si>
  <si>
    <t>Standard P</t>
  </si>
  <si>
    <t>Refund</t>
  </si>
  <si>
    <t>Weekend</t>
  </si>
  <si>
    <t>Save 10%</t>
  </si>
  <si>
    <t>Save 25% P</t>
  </si>
  <si>
    <t>Save 50%O/P</t>
  </si>
  <si>
    <t>Minus Refund</t>
  </si>
  <si>
    <t>Call Cost</t>
  </si>
  <si>
    <t>Save 25% P, Save 50%O/P</t>
  </si>
  <si>
    <t>Precept 720</t>
  </si>
  <si>
    <t>Frequent Caller</t>
  </si>
  <si>
    <t>Precept 360</t>
  </si>
  <si>
    <t>Occasional Caller</t>
  </si>
  <si>
    <t>Precept 120</t>
  </si>
  <si>
    <t>Regular Caller</t>
  </si>
  <si>
    <t>Anytime 60</t>
  </si>
  <si>
    <t>My Time</t>
  </si>
  <si>
    <t>Anytime 150</t>
  </si>
  <si>
    <t>Anytime 1200</t>
  </si>
  <si>
    <t>ORANGE</t>
  </si>
  <si>
    <t>Talk Share 120</t>
  </si>
  <si>
    <t>BEST OPTION</t>
  </si>
  <si>
    <t>VODAFONE</t>
  </si>
  <si>
    <t>Vodafone Leisure</t>
  </si>
  <si>
    <t>Talk 7500</t>
  </si>
  <si>
    <t>Talk 3700</t>
  </si>
  <si>
    <t>Talk 1300</t>
  </si>
  <si>
    <t>Talk 15</t>
  </si>
  <si>
    <t>Talk 400</t>
  </si>
  <si>
    <t>Talk 30</t>
  </si>
  <si>
    <t>Everyday 50</t>
  </si>
  <si>
    <t>Talk 120</t>
  </si>
  <si>
    <t>Itemised Billing</t>
  </si>
  <si>
    <t>Local Call Use</t>
  </si>
  <si>
    <t>Local Minus Freetime</t>
  </si>
  <si>
    <t>Local Call Charges</t>
  </si>
  <si>
    <t>Cost of Local Calls</t>
  </si>
  <si>
    <t>inc Itemised bill</t>
  </si>
  <si>
    <t>Vodafone 720</t>
  </si>
  <si>
    <t>Vodafone Business</t>
  </si>
  <si>
    <t>Vodafone 480</t>
  </si>
  <si>
    <t>Vodafone 30</t>
  </si>
  <si>
    <t>Vodafone 240</t>
  </si>
  <si>
    <t>Vodafone 120</t>
  </si>
  <si>
    <t>Mercury One2One</t>
  </si>
  <si>
    <t>User 1</t>
  </si>
  <si>
    <t>Total Cost to User</t>
  </si>
  <si>
    <t>User 2</t>
  </si>
  <si>
    <t>User 3</t>
  </si>
  <si>
    <t>User 4</t>
  </si>
  <si>
    <t>Orange</t>
  </si>
  <si>
    <t>Vodafone</t>
  </si>
  <si>
    <t>Cellnet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</si>
</sst>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;[Red]&quot;£&quot;#,##0.00"/>
    <numFmt numFmtId="173" formatCode="&quot;£&quot;#,##0.00"/>
  </numFmts>
  <fonts count="23">
    <font>
      <sz val="10"/>
      <name val="Arial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172" fontId="3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2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172" fontId="11" fillId="0" borderId="0" xfId="0" applyNumberFormat="1" applyFont="1" applyAlignment="1">
      <alignment/>
    </xf>
    <xf numFmtId="0" fontId="0" fillId="0" borderId="7" xfId="0" applyBorder="1" applyAlignment="1">
      <alignment/>
    </xf>
    <xf numFmtId="172" fontId="0" fillId="0" borderId="8" xfId="0" applyNumberFormat="1" applyBorder="1" applyAlignment="1">
      <alignment/>
    </xf>
    <xf numFmtId="0" fontId="4" fillId="0" borderId="9" xfId="0" applyFont="1" applyBorder="1" applyAlignment="1">
      <alignment/>
    </xf>
    <xf numFmtId="0" fontId="15" fillId="0" borderId="9" xfId="0" applyFont="1" applyBorder="1" applyAlignment="1">
      <alignment/>
    </xf>
    <xf numFmtId="9" fontId="0" fillId="0" borderId="0" xfId="0" applyNumberFormat="1" applyAlignment="1">
      <alignment horizontal="center"/>
    </xf>
    <xf numFmtId="172" fontId="16" fillId="0" borderId="0" xfId="0" applyNumberFormat="1" applyFont="1" applyAlignment="1">
      <alignment/>
    </xf>
    <xf numFmtId="0" fontId="13" fillId="0" borderId="9" xfId="0" applyFont="1" applyBorder="1" applyAlignment="1">
      <alignment/>
    </xf>
    <xf numFmtId="0" fontId="0" fillId="0" borderId="8" xfId="0" applyBorder="1" applyAlignment="1">
      <alignment/>
    </xf>
    <xf numFmtId="9" fontId="0" fillId="0" borderId="0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72" fontId="16" fillId="0" borderId="10" xfId="0" applyNumberFormat="1" applyFont="1" applyBorder="1" applyAlignment="1">
      <alignment/>
    </xf>
    <xf numFmtId="172" fontId="16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3" borderId="0" xfId="0" applyFill="1" applyAlignment="1">
      <alignment/>
    </xf>
    <xf numFmtId="0" fontId="16" fillId="0" borderId="0" xfId="0" applyFont="1" applyAlignment="1">
      <alignment/>
    </xf>
    <xf numFmtId="0" fontId="0" fillId="0" borderId="5" xfId="0" applyBorder="1" applyAlignment="1">
      <alignment/>
    </xf>
    <xf numFmtId="172" fontId="0" fillId="0" borderId="5" xfId="0" applyNumberFormat="1" applyBorder="1" applyAlignment="1">
      <alignment/>
    </xf>
    <xf numFmtId="172" fontId="0" fillId="0" borderId="7" xfId="0" applyNumberFormat="1" applyBorder="1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0" xfId="0" applyFont="1" applyBorder="1" applyAlignment="1">
      <alignment/>
    </xf>
    <xf numFmtId="172" fontId="19" fillId="0" borderId="11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0" fontId="18" fillId="0" borderId="12" xfId="0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3" borderId="0" xfId="0" applyFont="1" applyFill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/>
    </xf>
    <xf numFmtId="0" fontId="17" fillId="0" borderId="9" xfId="0" applyFont="1" applyBorder="1" applyAlignment="1">
      <alignment/>
    </xf>
    <xf numFmtId="0" fontId="22" fillId="0" borderId="0" xfId="0" applyFont="1" applyAlignment="1">
      <alignment horizontal="center"/>
    </xf>
    <xf numFmtId="173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 applyAlignment="1" applyProtection="1">
      <alignment/>
      <protection locked="0"/>
    </xf>
    <xf numFmtId="173" fontId="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172" fontId="2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workbookViewId="0" topLeftCell="A9">
      <selection activeCell="X23" sqref="X23"/>
    </sheetView>
  </sheetViews>
  <sheetFormatPr defaultColWidth="9.140625" defaultRowHeight="12.75"/>
  <cols>
    <col min="1" max="1" width="9.8515625" style="0" customWidth="1"/>
    <col min="2" max="2" width="9.28125" style="0" customWidth="1"/>
    <col min="3" max="3" width="18.00390625" style="0" customWidth="1"/>
    <col min="4" max="4" width="10.421875" style="0" customWidth="1"/>
    <col min="5" max="5" width="10.57421875" style="0" hidden="1" customWidth="1"/>
    <col min="6" max="6" width="9.140625" style="0" hidden="1" customWidth="1"/>
    <col min="7" max="12" width="13.7109375" style="0" hidden="1" customWidth="1"/>
    <col min="13" max="13" width="17.7109375" style="0" customWidth="1"/>
    <col min="14" max="14" width="14.28125" style="0" customWidth="1"/>
    <col min="15" max="15" width="14.7109375" style="0" customWidth="1"/>
    <col min="16" max="23" width="13.7109375" style="0" hidden="1" customWidth="1"/>
    <col min="24" max="24" width="22.57421875" style="0" customWidth="1"/>
    <col min="25" max="25" width="20.57421875" style="0" customWidth="1"/>
    <col min="26" max="26" width="16.7109375" style="0" customWidth="1"/>
    <col min="27" max="38" width="13.7109375" style="0" hidden="1" customWidth="1"/>
    <col min="39" max="40" width="13.7109375" style="0" customWidth="1"/>
    <col min="41" max="44" width="13.7109375" style="0" hidden="1" customWidth="1"/>
    <col min="45" max="45" width="26.7109375" style="0" customWidth="1"/>
  </cols>
  <sheetData>
    <row r="1" spans="1:2" ht="13.5" thickBot="1">
      <c r="A1" s="27" t="s">
        <v>0</v>
      </c>
      <c r="B1" s="3"/>
    </row>
    <row r="2" spans="1:3" ht="26.25" thickTop="1">
      <c r="A2" s="9" t="s">
        <v>1</v>
      </c>
      <c r="B2" s="10" t="s">
        <v>2</v>
      </c>
      <c r="C2" s="25" t="s">
        <v>3</v>
      </c>
    </row>
    <row r="3" spans="1:2" ht="13.5" thickBot="1">
      <c r="A3" s="93">
        <v>50</v>
      </c>
      <c r="B3" s="8">
        <f>((A3*52)/12)*60</f>
        <v>13000</v>
      </c>
    </row>
    <row r="4" spans="3:15" ht="13.5" thickTop="1">
      <c r="C4" s="28" t="s">
        <v>4</v>
      </c>
      <c r="L4" s="25" t="s">
        <v>5</v>
      </c>
      <c r="O4" s="25"/>
    </row>
    <row r="5" spans="1:16" ht="12.75">
      <c r="A5" s="24"/>
      <c r="B5" s="24"/>
      <c r="C5" s="23" t="s">
        <v>6</v>
      </c>
      <c r="D5" s="23">
        <v>120</v>
      </c>
      <c r="O5" s="26"/>
      <c r="P5" s="26"/>
    </row>
    <row r="6" spans="3:15" ht="12.75">
      <c r="C6" s="23" t="s">
        <v>7</v>
      </c>
      <c r="D6" s="23">
        <v>0</v>
      </c>
      <c r="N6" s="59"/>
      <c r="O6" s="50"/>
    </row>
    <row r="7" spans="3:15" ht="12.75">
      <c r="C7" s="23" t="s">
        <v>8</v>
      </c>
      <c r="D7" s="23">
        <v>300</v>
      </c>
      <c r="N7" s="23"/>
      <c r="O7" s="50"/>
    </row>
    <row r="8" spans="3:15" ht="12.75">
      <c r="C8" s="23" t="s">
        <v>9</v>
      </c>
      <c r="D8" s="23">
        <v>0</v>
      </c>
      <c r="N8" s="23"/>
      <c r="O8" s="50"/>
    </row>
    <row r="9" spans="3:15" ht="12.75">
      <c r="C9" s="23" t="s">
        <v>10</v>
      </c>
      <c r="D9" s="23">
        <v>0</v>
      </c>
      <c r="N9" s="23"/>
      <c r="O9" s="50"/>
    </row>
    <row r="10" spans="3:15" ht="12.75">
      <c r="C10" s="23" t="s">
        <v>11</v>
      </c>
      <c r="D10" s="23">
        <v>200</v>
      </c>
      <c r="N10" s="23"/>
      <c r="O10" s="50"/>
    </row>
    <row r="11" ht="13.5" thickBot="1"/>
    <row r="12" spans="3:45" ht="16.5" thickTop="1">
      <c r="C12" s="39" t="s">
        <v>12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1"/>
      <c r="Y12" s="43" t="s">
        <v>13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37"/>
    </row>
    <row r="13" spans="3:45" ht="15.75">
      <c r="C13" s="15"/>
      <c r="D13" s="16" t="s">
        <v>14</v>
      </c>
      <c r="E13" s="89" t="s">
        <v>15</v>
      </c>
      <c r="F13" s="89"/>
      <c r="G13" s="91" t="s">
        <v>16</v>
      </c>
      <c r="H13" s="91"/>
      <c r="I13" s="91" t="s">
        <v>17</v>
      </c>
      <c r="J13" s="91"/>
      <c r="K13" s="91" t="s">
        <v>18</v>
      </c>
      <c r="L13" s="91"/>
      <c r="M13" s="17" t="s">
        <v>19</v>
      </c>
      <c r="N13" s="18" t="s">
        <v>20</v>
      </c>
      <c r="O13" s="22" t="s">
        <v>21</v>
      </c>
      <c r="Y13" s="15"/>
      <c r="Z13" s="16"/>
      <c r="AA13" s="89" t="s">
        <v>22</v>
      </c>
      <c r="AB13" s="90"/>
      <c r="AC13" s="90"/>
      <c r="AD13" s="91" t="s">
        <v>17</v>
      </c>
      <c r="AE13" s="91"/>
      <c r="AF13" s="91"/>
      <c r="AG13" s="91" t="s">
        <v>18</v>
      </c>
      <c r="AH13" s="91"/>
      <c r="AI13" s="91"/>
      <c r="AJ13" s="17" t="s">
        <v>23</v>
      </c>
      <c r="AK13" s="17" t="s">
        <v>24</v>
      </c>
      <c r="AL13" s="18" t="s">
        <v>20</v>
      </c>
      <c r="AM13" s="57" t="s">
        <v>21</v>
      </c>
      <c r="AN13" s="16" t="s">
        <v>25</v>
      </c>
      <c r="AO13" s="16" t="s">
        <v>26</v>
      </c>
      <c r="AP13" s="16" t="s">
        <v>26</v>
      </c>
      <c r="AQ13" s="16" t="s">
        <v>26</v>
      </c>
      <c r="AR13" s="19" t="s">
        <v>26</v>
      </c>
      <c r="AS13" s="44" t="s">
        <v>26</v>
      </c>
    </row>
    <row r="14" spans="3:45" ht="15.75">
      <c r="C14" s="15"/>
      <c r="E14" s="20" t="s">
        <v>27</v>
      </c>
      <c r="F14" s="20" t="s">
        <v>28</v>
      </c>
      <c r="G14" s="19" t="s">
        <v>27</v>
      </c>
      <c r="H14" s="19" t="s">
        <v>28</v>
      </c>
      <c r="I14" s="19" t="s">
        <v>29</v>
      </c>
      <c r="J14" s="19" t="s">
        <v>30</v>
      </c>
      <c r="K14" s="19" t="s">
        <v>29</v>
      </c>
      <c r="L14" s="19" t="s">
        <v>30</v>
      </c>
      <c r="M14" s="18"/>
      <c r="N14" s="18"/>
      <c r="O14" s="22"/>
      <c r="Y14" s="15"/>
      <c r="Z14" s="16" t="s">
        <v>31</v>
      </c>
      <c r="AA14" s="20" t="s">
        <v>27</v>
      </c>
      <c r="AB14" s="20" t="s">
        <v>28</v>
      </c>
      <c r="AC14" s="20" t="s">
        <v>32</v>
      </c>
      <c r="AD14" s="19" t="s">
        <v>29</v>
      </c>
      <c r="AE14" s="19" t="s">
        <v>30</v>
      </c>
      <c r="AF14" s="19" t="s">
        <v>32</v>
      </c>
      <c r="AG14" s="19" t="s">
        <v>29</v>
      </c>
      <c r="AH14" s="19" t="s">
        <v>30</v>
      </c>
      <c r="AI14" s="19" t="s">
        <v>32</v>
      </c>
      <c r="AJ14" s="18"/>
      <c r="AK14" s="18"/>
      <c r="AL14" s="18"/>
      <c r="AM14" s="57"/>
      <c r="AN14" s="45" t="s">
        <v>33</v>
      </c>
      <c r="AO14" s="45" t="s">
        <v>34</v>
      </c>
      <c r="AP14" s="45" t="s">
        <v>35</v>
      </c>
      <c r="AQ14" s="45" t="s">
        <v>36</v>
      </c>
      <c r="AR14" s="19" t="s">
        <v>37</v>
      </c>
      <c r="AS14" s="46" t="s">
        <v>38</v>
      </c>
    </row>
    <row r="15" spans="3:45" ht="15.75">
      <c r="C15" s="31" t="s">
        <v>39</v>
      </c>
      <c r="D15" s="32">
        <v>720</v>
      </c>
      <c r="E15" s="61">
        <f aca="true" t="shared" si="0" ref="E15:E20">$D$7+$D$8+$D$9+$D$10</f>
        <v>500</v>
      </c>
      <c r="F15" s="61">
        <f aca="true" t="shared" si="1" ref="F15:F20">$D$5+$D$6</f>
        <v>120</v>
      </c>
      <c r="G15" s="32">
        <f>IF(F15-D15&gt;0,E15,E15+(F15-D15))</f>
        <v>-100</v>
      </c>
      <c r="H15" s="32">
        <f>F15-D15</f>
        <v>-600</v>
      </c>
      <c r="I15" s="33">
        <v>0.05</v>
      </c>
      <c r="J15" s="33">
        <v>0.05</v>
      </c>
      <c r="K15" s="33">
        <f aca="true" t="shared" si="2" ref="K15:L20">IF(G15&lt;0,0,G15*I15)</f>
        <v>0</v>
      </c>
      <c r="L15" s="33">
        <f t="shared" si="2"/>
        <v>0</v>
      </c>
      <c r="M15" s="33">
        <f aca="true" t="shared" si="3" ref="M15:M20">SUM(K15:L15)</f>
        <v>0</v>
      </c>
      <c r="N15" s="33">
        <v>50</v>
      </c>
      <c r="O15" s="34">
        <f aca="true" t="shared" si="4" ref="O15:O20">SUM(M15:N15)</f>
        <v>50</v>
      </c>
      <c r="Y15" s="31" t="s">
        <v>40</v>
      </c>
      <c r="Z15" s="33">
        <v>20</v>
      </c>
      <c r="AA15" s="64">
        <f>$D$7+$D$8</f>
        <v>300</v>
      </c>
      <c r="AB15" s="61">
        <f>$D$5+$D$6</f>
        <v>120</v>
      </c>
      <c r="AC15" s="61">
        <f>$D$9+$D$10</f>
        <v>200</v>
      </c>
      <c r="AD15" s="33">
        <v>0.1</v>
      </c>
      <c r="AE15" s="33">
        <v>0.05</v>
      </c>
      <c r="AF15" s="33">
        <v>0.02</v>
      </c>
      <c r="AG15" s="33">
        <f aca="true" t="shared" si="5" ref="AG15:AI17">AA15*AD15</f>
        <v>30</v>
      </c>
      <c r="AH15" s="33">
        <f t="shared" si="5"/>
        <v>6</v>
      </c>
      <c r="AI15" s="33">
        <f t="shared" si="5"/>
        <v>4</v>
      </c>
      <c r="AJ15" s="33">
        <f>SUM(AG15:AI15)-Z15</f>
        <v>20</v>
      </c>
      <c r="AK15" s="33">
        <f>IF(AJ15&lt;0,0,AJ15)</f>
        <v>20</v>
      </c>
      <c r="AL15" s="33">
        <v>40</v>
      </c>
      <c r="AM15" s="63">
        <f>SUM(AK15:AL15)</f>
        <v>60</v>
      </c>
      <c r="AN15" s="33">
        <f>(AK15*0.9)+AL15</f>
        <v>58</v>
      </c>
      <c r="AO15" s="33">
        <f>AH15*0.75</f>
        <v>4.5</v>
      </c>
      <c r="AP15" s="33">
        <f>(AG15+AI15)*0.5</f>
        <v>17</v>
      </c>
      <c r="AQ15" s="33">
        <f>(AP15-Z15)+AO15</f>
        <v>1.5</v>
      </c>
      <c r="AR15" s="33">
        <f>IF(AQ15&lt;0,0,AQ15)</f>
        <v>1.5</v>
      </c>
      <c r="AS15" s="77">
        <f>AL15+AR15</f>
        <v>41.5</v>
      </c>
    </row>
    <row r="16" spans="3:45" ht="15.75">
      <c r="C16" s="31" t="s">
        <v>41</v>
      </c>
      <c r="D16" s="32">
        <v>360</v>
      </c>
      <c r="E16" s="61">
        <f t="shared" si="0"/>
        <v>500</v>
      </c>
      <c r="F16" s="61">
        <f t="shared" si="1"/>
        <v>120</v>
      </c>
      <c r="G16" s="62">
        <f>IF(F16-D16&gt;0,E16,E16+(F16-D16))</f>
        <v>260</v>
      </c>
      <c r="H16" s="32">
        <f>F16-D16</f>
        <v>-240</v>
      </c>
      <c r="I16" s="36">
        <v>0.05</v>
      </c>
      <c r="J16" s="36">
        <v>0.05</v>
      </c>
      <c r="K16" s="33">
        <f t="shared" si="2"/>
        <v>13</v>
      </c>
      <c r="L16" s="33">
        <f t="shared" si="2"/>
        <v>0</v>
      </c>
      <c r="M16" s="33">
        <f t="shared" si="3"/>
        <v>13</v>
      </c>
      <c r="N16" s="33">
        <v>35</v>
      </c>
      <c r="O16" s="34">
        <f t="shared" si="4"/>
        <v>48</v>
      </c>
      <c r="Y16" s="31" t="s">
        <v>42</v>
      </c>
      <c r="Z16" s="33">
        <v>5</v>
      </c>
      <c r="AA16" s="64">
        <f>$D$7+$D$8</f>
        <v>300</v>
      </c>
      <c r="AB16" s="61">
        <f>$D$5+$D$6</f>
        <v>120</v>
      </c>
      <c r="AC16" s="61">
        <f>$D$9+$D$10</f>
        <v>200</v>
      </c>
      <c r="AD16" s="33">
        <v>0.1</v>
      </c>
      <c r="AE16" s="33">
        <v>0.1</v>
      </c>
      <c r="AF16" s="33">
        <v>0.02</v>
      </c>
      <c r="AG16" s="33">
        <f t="shared" si="5"/>
        <v>30</v>
      </c>
      <c r="AH16" s="33">
        <f t="shared" si="5"/>
        <v>12</v>
      </c>
      <c r="AI16" s="33">
        <f t="shared" si="5"/>
        <v>4</v>
      </c>
      <c r="AJ16" s="33">
        <f>SUM(AG16:AI16)-Z16</f>
        <v>41</v>
      </c>
      <c r="AK16" s="33">
        <f>IF(AJ16&lt;0,0,AJ16)</f>
        <v>41</v>
      </c>
      <c r="AL16" s="33">
        <v>17.5</v>
      </c>
      <c r="AM16" s="63">
        <f>SUM(AK16:AL16)</f>
        <v>58.5</v>
      </c>
      <c r="AN16" s="33">
        <f>(AK16*0.9)+AL16</f>
        <v>54.4</v>
      </c>
      <c r="AO16" s="33">
        <f>AH16*0.75</f>
        <v>9</v>
      </c>
      <c r="AP16" s="33">
        <f>(AG16+AI16)*0.5</f>
        <v>17</v>
      </c>
      <c r="AQ16" s="33">
        <f>AO16+AP16-Z16</f>
        <v>21</v>
      </c>
      <c r="AR16" s="33">
        <f>IF(AQ16&lt;0,0,AQ16)</f>
        <v>21</v>
      </c>
      <c r="AS16" s="77">
        <f>AL16+AR16</f>
        <v>38.5</v>
      </c>
    </row>
    <row r="17" spans="3:45" ht="15.75">
      <c r="C17" s="31" t="s">
        <v>43</v>
      </c>
      <c r="D17" s="32">
        <v>120</v>
      </c>
      <c r="E17" s="61">
        <f t="shared" si="0"/>
        <v>500</v>
      </c>
      <c r="F17" s="61">
        <f t="shared" si="1"/>
        <v>120</v>
      </c>
      <c r="G17" s="62">
        <f>IF(F17-D17&gt;0,E17,E17+(F17-D17))</f>
        <v>500</v>
      </c>
      <c r="H17" s="32">
        <f>F17-D17</f>
        <v>0</v>
      </c>
      <c r="I17" s="36">
        <v>0.02</v>
      </c>
      <c r="J17" s="36">
        <v>0.1</v>
      </c>
      <c r="K17" s="33">
        <f t="shared" si="2"/>
        <v>10</v>
      </c>
      <c r="L17" s="33">
        <f t="shared" si="2"/>
        <v>0</v>
      </c>
      <c r="M17" s="33">
        <f t="shared" si="3"/>
        <v>10</v>
      </c>
      <c r="N17" s="33">
        <v>25</v>
      </c>
      <c r="O17" s="34">
        <f t="shared" si="4"/>
        <v>35</v>
      </c>
      <c r="Y17" s="31" t="s">
        <v>44</v>
      </c>
      <c r="Z17" s="33">
        <v>15</v>
      </c>
      <c r="AA17" s="64">
        <f>$D$7+$D$8</f>
        <v>300</v>
      </c>
      <c r="AB17" s="61">
        <f>$D$5+$D$6</f>
        <v>120</v>
      </c>
      <c r="AC17" s="61">
        <f>$D$9+$D$10</f>
        <v>200</v>
      </c>
      <c r="AD17" s="33">
        <v>0.1</v>
      </c>
      <c r="AE17" s="33">
        <v>0.1</v>
      </c>
      <c r="AF17" s="33">
        <v>0.02</v>
      </c>
      <c r="AG17" s="33">
        <f t="shared" si="5"/>
        <v>30</v>
      </c>
      <c r="AH17" s="33">
        <f t="shared" si="5"/>
        <v>12</v>
      </c>
      <c r="AI17" s="33">
        <f t="shared" si="5"/>
        <v>4</v>
      </c>
      <c r="AJ17" s="33">
        <f>SUM(AG17:AI17)-Z17</f>
        <v>31</v>
      </c>
      <c r="AK17" s="33">
        <f>IF(AJ17&lt;0,0,AJ17)</f>
        <v>31</v>
      </c>
      <c r="AL17" s="33">
        <v>25</v>
      </c>
      <c r="AM17" s="63">
        <f>SUM(AK17:AL17)</f>
        <v>56</v>
      </c>
      <c r="AN17" s="33">
        <f>(AK17*0.9)+AL17</f>
        <v>52.900000000000006</v>
      </c>
      <c r="AO17" s="33">
        <f>AH17*0.75</f>
        <v>9</v>
      </c>
      <c r="AP17" s="33">
        <f>(AG17+AI17)*0.5</f>
        <v>17</v>
      </c>
      <c r="AQ17" s="33">
        <f>AO17+AP17-Z17</f>
        <v>11</v>
      </c>
      <c r="AR17" s="33">
        <f>IF(AQ17&lt;0,0,AQ17)</f>
        <v>11</v>
      </c>
      <c r="AS17" s="77">
        <f>AL17+AR17</f>
        <v>36</v>
      </c>
    </row>
    <row r="18" spans="3:45" ht="16.5" thickBot="1">
      <c r="C18" s="31" t="s">
        <v>45</v>
      </c>
      <c r="D18" s="32">
        <v>60</v>
      </c>
      <c r="E18" s="61">
        <f t="shared" si="0"/>
        <v>500</v>
      </c>
      <c r="F18" s="61">
        <f t="shared" si="1"/>
        <v>120</v>
      </c>
      <c r="G18" s="32">
        <f>IF(F18-D18&gt;0,E18,E18+(F18-D18))</f>
        <v>500</v>
      </c>
      <c r="H18" s="32">
        <f>F18-D18</f>
        <v>60</v>
      </c>
      <c r="I18" s="33">
        <v>0.02</v>
      </c>
      <c r="J18" s="33">
        <v>0.1</v>
      </c>
      <c r="K18" s="33">
        <f t="shared" si="2"/>
        <v>10</v>
      </c>
      <c r="L18" s="33">
        <f t="shared" si="2"/>
        <v>6</v>
      </c>
      <c r="M18" s="33">
        <f t="shared" si="3"/>
        <v>16</v>
      </c>
      <c r="N18" s="33">
        <v>18</v>
      </c>
      <c r="O18" s="34">
        <f t="shared" si="4"/>
        <v>34</v>
      </c>
      <c r="Y18" s="66" t="s">
        <v>46</v>
      </c>
      <c r="Z18" s="47">
        <v>5</v>
      </c>
      <c r="AA18" s="65">
        <f>$D$7+$D$8</f>
        <v>300</v>
      </c>
      <c r="AB18" s="65">
        <f>$D$5+$D$6</f>
        <v>120</v>
      </c>
      <c r="AC18" s="65">
        <f>$D$9+$D$10</f>
        <v>200</v>
      </c>
      <c r="AD18" s="47">
        <v>0.02</v>
      </c>
      <c r="AE18" s="47">
        <v>0.1</v>
      </c>
      <c r="AF18" s="47">
        <v>0.02</v>
      </c>
      <c r="AG18" s="47">
        <f>AA18*AD18</f>
        <v>6</v>
      </c>
      <c r="AH18" s="47">
        <f>AB18*AE18</f>
        <v>12</v>
      </c>
      <c r="AI18" s="47">
        <f>AC18*AF18</f>
        <v>4</v>
      </c>
      <c r="AJ18" s="47">
        <f>(AG18+AI18-Z18)+AH18</f>
        <v>17</v>
      </c>
      <c r="AK18" s="47">
        <f>IF(AJ18&lt;0,0,AJ18)</f>
        <v>17</v>
      </c>
      <c r="AL18" s="47">
        <v>14.99</v>
      </c>
      <c r="AM18" s="58">
        <f>SUM(AK18:AL18)</f>
        <v>31.990000000000002</v>
      </c>
      <c r="AN18" s="47">
        <f>(AK18*0.9)+AL18</f>
        <v>30.29</v>
      </c>
      <c r="AO18" s="47">
        <f>AH18*0.75</f>
        <v>9</v>
      </c>
      <c r="AP18" s="47">
        <f>(AG18+AI18)*0.5</f>
        <v>5</v>
      </c>
      <c r="AQ18" s="47">
        <f>AO18+AP18-Z18</f>
        <v>9</v>
      </c>
      <c r="AR18" s="47">
        <f>IF(AQ18&lt;0,0,AQ18)</f>
        <v>9</v>
      </c>
      <c r="AS18" s="48">
        <f>AL18+AR18</f>
        <v>23.990000000000002</v>
      </c>
    </row>
    <row r="19" spans="3:15" ht="16.5" thickTop="1">
      <c r="C19" s="31" t="s">
        <v>47</v>
      </c>
      <c r="D19" s="32">
        <v>150</v>
      </c>
      <c r="E19" s="61">
        <f>$D$7+$D$8+$D$9+$D$10</f>
        <v>500</v>
      </c>
      <c r="F19" s="61">
        <f>$D$5+$D$6</f>
        <v>120</v>
      </c>
      <c r="G19" s="32">
        <f>E19-D19</f>
        <v>350</v>
      </c>
      <c r="H19" s="32">
        <f>F19</f>
        <v>120</v>
      </c>
      <c r="I19" s="33">
        <v>0.02</v>
      </c>
      <c r="J19" s="33">
        <v>0.1</v>
      </c>
      <c r="K19" s="33">
        <f>IF(G19&lt;0,0,G19*I19)</f>
        <v>7</v>
      </c>
      <c r="L19" s="33">
        <f>IF(H19&lt;0,0,H19*J19)</f>
        <v>12</v>
      </c>
      <c r="M19" s="33">
        <f t="shared" si="3"/>
        <v>19</v>
      </c>
      <c r="N19" s="33">
        <v>15</v>
      </c>
      <c r="O19" s="34">
        <f t="shared" si="4"/>
        <v>34</v>
      </c>
    </row>
    <row r="20" spans="3:45" ht="16.5" thickBot="1">
      <c r="C20" s="66" t="s">
        <v>48</v>
      </c>
      <c r="D20" s="67">
        <v>1200</v>
      </c>
      <c r="E20" s="65">
        <f t="shared" si="0"/>
        <v>500</v>
      </c>
      <c r="F20" s="65">
        <f t="shared" si="1"/>
        <v>120</v>
      </c>
      <c r="G20" s="67">
        <f>IF(F20-D20&gt;0,E20,E20+(F20-D20))</f>
        <v>-580</v>
      </c>
      <c r="H20" s="67">
        <f>F20</f>
        <v>120</v>
      </c>
      <c r="I20" s="47">
        <v>0.05</v>
      </c>
      <c r="J20" s="47">
        <v>0.05</v>
      </c>
      <c r="K20" s="47">
        <f t="shared" si="2"/>
        <v>0</v>
      </c>
      <c r="L20" s="47">
        <f t="shared" si="2"/>
        <v>6</v>
      </c>
      <c r="M20" s="47">
        <f t="shared" si="3"/>
        <v>6</v>
      </c>
      <c r="N20" s="47">
        <v>25</v>
      </c>
      <c r="O20" s="68">
        <f t="shared" si="4"/>
        <v>31</v>
      </c>
      <c r="X20" s="23"/>
      <c r="Y20" s="70" t="s">
        <v>49</v>
      </c>
      <c r="Z20" s="70" t="s">
        <v>50</v>
      </c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4">
        <v>50</v>
      </c>
      <c r="AN20" s="88"/>
      <c r="AO20" s="94"/>
      <c r="AP20" s="94"/>
      <c r="AQ20" s="94"/>
      <c r="AR20" s="94"/>
      <c r="AS20" s="88"/>
    </row>
    <row r="21" spans="25:45" ht="13.5" thickTop="1">
      <c r="Y21" s="83" t="s">
        <v>13</v>
      </c>
      <c r="Z21" s="84" t="s">
        <v>46</v>
      </c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5">
        <v>31.99</v>
      </c>
      <c r="AN21" s="85">
        <v>30.29</v>
      </c>
      <c r="AO21" s="95"/>
      <c r="AP21" s="95"/>
      <c r="AQ21" s="95"/>
      <c r="AR21" s="95"/>
      <c r="AS21" s="96">
        <v>23.99</v>
      </c>
    </row>
    <row r="22" spans="25:45" ht="13.5" thickBot="1">
      <c r="Y22" s="59" t="s">
        <v>12</v>
      </c>
      <c r="Z22" s="23" t="s">
        <v>48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73">
        <v>31</v>
      </c>
      <c r="AN22" s="23"/>
      <c r="AO22" s="56"/>
      <c r="AP22" s="56"/>
      <c r="AQ22" s="56"/>
      <c r="AR22" s="56"/>
      <c r="AS22" s="56"/>
    </row>
    <row r="23" spans="3:45" ht="16.5" thickTop="1">
      <c r="C23" s="40" t="s">
        <v>49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7"/>
      <c r="X23" s="87" t="s">
        <v>51</v>
      </c>
      <c r="Y23" s="60" t="s">
        <v>52</v>
      </c>
      <c r="Z23" s="71" t="s">
        <v>53</v>
      </c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5">
        <v>22.99</v>
      </c>
      <c r="AN23" s="23"/>
      <c r="AO23" s="56"/>
      <c r="AP23" s="56"/>
      <c r="AQ23" s="56"/>
      <c r="AR23" s="56"/>
      <c r="AS23" s="56"/>
    </row>
    <row r="24" spans="3:45" ht="15.75">
      <c r="C24" s="15"/>
      <c r="D24" s="16" t="s">
        <v>14</v>
      </c>
      <c r="E24" s="89" t="s">
        <v>15</v>
      </c>
      <c r="F24" s="89"/>
      <c r="G24" s="91" t="s">
        <v>16</v>
      </c>
      <c r="H24" s="91"/>
      <c r="I24" s="91" t="s">
        <v>17</v>
      </c>
      <c r="J24" s="91"/>
      <c r="K24" s="91" t="s">
        <v>18</v>
      </c>
      <c r="L24" s="91"/>
      <c r="M24" s="17" t="s">
        <v>19</v>
      </c>
      <c r="N24" s="18" t="s">
        <v>20</v>
      </c>
      <c r="O24" s="22" t="s">
        <v>21</v>
      </c>
      <c r="Y24" s="60"/>
      <c r="Z24" s="71"/>
      <c r="AM24" s="75"/>
      <c r="AN24" s="78"/>
      <c r="AO24" s="72"/>
      <c r="AP24" s="72"/>
      <c r="AQ24" s="72"/>
      <c r="AR24" s="72"/>
      <c r="AS24" s="79"/>
    </row>
    <row r="25" spans="3:15" ht="15.75">
      <c r="C25" s="15"/>
      <c r="D25" s="16"/>
      <c r="E25" s="20" t="s">
        <v>27</v>
      </c>
      <c r="F25" s="20" t="s">
        <v>28</v>
      </c>
      <c r="G25" s="19" t="s">
        <v>27</v>
      </c>
      <c r="H25" s="19" t="s">
        <v>28</v>
      </c>
      <c r="I25" s="19" t="s">
        <v>29</v>
      </c>
      <c r="J25" s="19" t="s">
        <v>30</v>
      </c>
      <c r="K25" s="19" t="s">
        <v>29</v>
      </c>
      <c r="L25" s="19" t="s">
        <v>30</v>
      </c>
      <c r="M25" s="18"/>
      <c r="N25" s="18"/>
      <c r="O25" s="38"/>
    </row>
    <row r="26" spans="3:15" ht="15.75">
      <c r="C26" s="31" t="s">
        <v>54</v>
      </c>
      <c r="D26" s="32">
        <v>7500</v>
      </c>
      <c r="E26" s="61">
        <f aca="true" t="shared" si="6" ref="E26:E34">$D$7+$D$8+$D$9+$D$10</f>
        <v>500</v>
      </c>
      <c r="F26" s="61">
        <f aca="true" t="shared" si="7" ref="F26:F34">$D$5+$D$6</f>
        <v>120</v>
      </c>
      <c r="G26" s="62">
        <f aca="true" t="shared" si="8" ref="G26:G34">IF(F26-D26&gt;0,E26,E26+(F26-D26))</f>
        <v>-6880</v>
      </c>
      <c r="H26" s="32">
        <f aca="true" t="shared" si="9" ref="H26:H34">F26-D26</f>
        <v>-7380</v>
      </c>
      <c r="I26" s="33">
        <v>0.05</v>
      </c>
      <c r="J26" s="33">
        <v>0.15</v>
      </c>
      <c r="K26" s="33">
        <f aca="true" t="shared" si="10" ref="K26:L34">IF(G26&lt;0,0,G26*I26)</f>
        <v>0</v>
      </c>
      <c r="L26" s="33">
        <f t="shared" si="10"/>
        <v>0</v>
      </c>
      <c r="M26" s="33">
        <f aca="true" t="shared" si="11" ref="M26:M34">SUM(K26:L26)</f>
        <v>0</v>
      </c>
      <c r="N26" s="33">
        <v>940</v>
      </c>
      <c r="O26" s="34">
        <f aca="true" t="shared" si="12" ref="O26:O34">SUM(M26:N26)</f>
        <v>940</v>
      </c>
    </row>
    <row r="27" spans="3:15" ht="15.75">
      <c r="C27" s="31" t="s">
        <v>55</v>
      </c>
      <c r="D27" s="32">
        <v>3700</v>
      </c>
      <c r="E27" s="61">
        <f t="shared" si="6"/>
        <v>500</v>
      </c>
      <c r="F27" s="61">
        <f t="shared" si="7"/>
        <v>120</v>
      </c>
      <c r="G27" s="62">
        <f t="shared" si="8"/>
        <v>-3080</v>
      </c>
      <c r="H27" s="32">
        <f t="shared" si="9"/>
        <v>-3580</v>
      </c>
      <c r="I27" s="33">
        <v>0.05</v>
      </c>
      <c r="J27" s="33">
        <v>0.15</v>
      </c>
      <c r="K27" s="33">
        <f t="shared" si="10"/>
        <v>0</v>
      </c>
      <c r="L27" s="33">
        <f t="shared" si="10"/>
        <v>0</v>
      </c>
      <c r="M27" s="33">
        <f t="shared" si="11"/>
        <v>0</v>
      </c>
      <c r="N27" s="33">
        <v>470</v>
      </c>
      <c r="O27" s="34">
        <f t="shared" si="12"/>
        <v>470</v>
      </c>
    </row>
    <row r="28" spans="3:15" ht="15.75">
      <c r="C28" s="31" t="s">
        <v>56</v>
      </c>
      <c r="D28" s="32">
        <v>1300</v>
      </c>
      <c r="E28" s="61">
        <f t="shared" si="6"/>
        <v>500</v>
      </c>
      <c r="F28" s="61">
        <f t="shared" si="7"/>
        <v>120</v>
      </c>
      <c r="G28" s="32">
        <f t="shared" si="8"/>
        <v>-680</v>
      </c>
      <c r="H28" s="32">
        <f t="shared" si="9"/>
        <v>-1180</v>
      </c>
      <c r="I28" s="33">
        <v>0.05</v>
      </c>
      <c r="J28" s="33">
        <v>0.17</v>
      </c>
      <c r="K28" s="33">
        <f t="shared" si="10"/>
        <v>0</v>
      </c>
      <c r="L28" s="33">
        <f t="shared" si="10"/>
        <v>0</v>
      </c>
      <c r="M28" s="33">
        <f t="shared" si="11"/>
        <v>0</v>
      </c>
      <c r="N28" s="33">
        <v>176.25</v>
      </c>
      <c r="O28" s="34">
        <f t="shared" si="12"/>
        <v>176.25</v>
      </c>
    </row>
    <row r="29" spans="3:15" ht="15.75">
      <c r="C29" s="31" t="s">
        <v>57</v>
      </c>
      <c r="D29" s="32">
        <v>15</v>
      </c>
      <c r="E29" s="61">
        <f t="shared" si="6"/>
        <v>500</v>
      </c>
      <c r="F29" s="61">
        <f t="shared" si="7"/>
        <v>120</v>
      </c>
      <c r="G29" s="62">
        <f t="shared" si="8"/>
        <v>500</v>
      </c>
      <c r="H29" s="32">
        <f>F29-D29</f>
        <v>105</v>
      </c>
      <c r="I29" s="33">
        <v>0.05</v>
      </c>
      <c r="J29" s="33">
        <v>0.2938</v>
      </c>
      <c r="K29" s="33">
        <f t="shared" si="10"/>
        <v>25</v>
      </c>
      <c r="L29" s="33">
        <f t="shared" si="10"/>
        <v>30.849</v>
      </c>
      <c r="M29" s="33">
        <f t="shared" si="11"/>
        <v>55.849000000000004</v>
      </c>
      <c r="N29" s="33">
        <v>17.63</v>
      </c>
      <c r="O29" s="34">
        <f t="shared" si="12"/>
        <v>73.479</v>
      </c>
    </row>
    <row r="30" spans="3:15" ht="15.75">
      <c r="C30" s="31" t="s">
        <v>58</v>
      </c>
      <c r="D30" s="32">
        <v>400</v>
      </c>
      <c r="E30" s="61">
        <f t="shared" si="6"/>
        <v>500</v>
      </c>
      <c r="F30" s="61">
        <f t="shared" si="7"/>
        <v>120</v>
      </c>
      <c r="G30" s="32">
        <f t="shared" si="8"/>
        <v>220</v>
      </c>
      <c r="H30" s="32">
        <f t="shared" si="9"/>
        <v>-280</v>
      </c>
      <c r="I30" s="33">
        <v>0.05</v>
      </c>
      <c r="J30" s="33">
        <v>0.22</v>
      </c>
      <c r="K30" s="33">
        <f t="shared" si="10"/>
        <v>11</v>
      </c>
      <c r="L30" s="33">
        <f t="shared" si="10"/>
        <v>0</v>
      </c>
      <c r="M30" s="33">
        <f t="shared" si="11"/>
        <v>11</v>
      </c>
      <c r="N30" s="33">
        <v>58.75</v>
      </c>
      <c r="O30" s="34">
        <f t="shared" si="12"/>
        <v>69.75</v>
      </c>
    </row>
    <row r="31" spans="3:15" ht="15.75">
      <c r="C31" s="31" t="s">
        <v>59</v>
      </c>
      <c r="D31" s="32">
        <v>30</v>
      </c>
      <c r="E31" s="61">
        <f t="shared" si="6"/>
        <v>500</v>
      </c>
      <c r="F31" s="61">
        <f t="shared" si="7"/>
        <v>120</v>
      </c>
      <c r="G31" s="62">
        <f t="shared" si="8"/>
        <v>500</v>
      </c>
      <c r="H31" s="32">
        <f t="shared" si="9"/>
        <v>90</v>
      </c>
      <c r="I31" s="33">
        <v>0.05</v>
      </c>
      <c r="J31" s="33">
        <v>0.3</v>
      </c>
      <c r="K31" s="33">
        <f t="shared" si="10"/>
        <v>25</v>
      </c>
      <c r="L31" s="33">
        <f t="shared" si="10"/>
        <v>27</v>
      </c>
      <c r="M31" s="33">
        <f t="shared" si="11"/>
        <v>52</v>
      </c>
      <c r="N31" s="33">
        <v>17.5</v>
      </c>
      <c r="O31" s="34">
        <f t="shared" si="12"/>
        <v>69.5</v>
      </c>
    </row>
    <row r="32" spans="3:15" ht="15.75">
      <c r="C32" s="31" t="s">
        <v>60</v>
      </c>
      <c r="D32" s="32">
        <v>1520.83</v>
      </c>
      <c r="E32" s="61">
        <f t="shared" si="6"/>
        <v>500</v>
      </c>
      <c r="F32" s="61">
        <f t="shared" si="7"/>
        <v>120</v>
      </c>
      <c r="G32" s="32">
        <f>E32-D32</f>
        <v>-1020.8299999999999</v>
      </c>
      <c r="H32" s="32">
        <f>F32</f>
        <v>120</v>
      </c>
      <c r="I32" s="33">
        <v>0.01</v>
      </c>
      <c r="J32" s="33">
        <v>0.4</v>
      </c>
      <c r="K32" s="33">
        <f t="shared" si="10"/>
        <v>0</v>
      </c>
      <c r="L32" s="33">
        <f t="shared" si="10"/>
        <v>48</v>
      </c>
      <c r="M32" s="33">
        <f t="shared" si="11"/>
        <v>48</v>
      </c>
      <c r="N32" s="33">
        <v>15.21</v>
      </c>
      <c r="O32" s="34">
        <f t="shared" si="12"/>
        <v>63.21</v>
      </c>
    </row>
    <row r="33" spans="3:15" ht="15.75">
      <c r="C33" s="31" t="s">
        <v>61</v>
      </c>
      <c r="D33" s="32">
        <v>120</v>
      </c>
      <c r="E33" s="61">
        <f t="shared" si="6"/>
        <v>500</v>
      </c>
      <c r="F33" s="61">
        <f t="shared" si="7"/>
        <v>120</v>
      </c>
      <c r="G33" s="62">
        <f t="shared" si="8"/>
        <v>500</v>
      </c>
      <c r="H33" s="32">
        <f t="shared" si="9"/>
        <v>0</v>
      </c>
      <c r="I33" s="33">
        <v>0.05</v>
      </c>
      <c r="J33" s="33">
        <v>0.24</v>
      </c>
      <c r="K33" s="33">
        <f t="shared" si="10"/>
        <v>25</v>
      </c>
      <c r="L33" s="33">
        <f t="shared" si="10"/>
        <v>0</v>
      </c>
      <c r="M33" s="33">
        <f t="shared" si="11"/>
        <v>25</v>
      </c>
      <c r="N33" s="33">
        <v>25</v>
      </c>
      <c r="O33" s="34">
        <f t="shared" si="12"/>
        <v>50</v>
      </c>
    </row>
    <row r="34" spans="3:15" ht="16.5" thickBot="1">
      <c r="C34" s="66" t="s">
        <v>50</v>
      </c>
      <c r="D34" s="67">
        <v>120</v>
      </c>
      <c r="E34" s="65">
        <f t="shared" si="6"/>
        <v>500</v>
      </c>
      <c r="F34" s="65">
        <f t="shared" si="7"/>
        <v>120</v>
      </c>
      <c r="G34" s="67">
        <f t="shared" si="8"/>
        <v>500</v>
      </c>
      <c r="H34" s="67">
        <f t="shared" si="9"/>
        <v>0</v>
      </c>
      <c r="I34" s="47">
        <v>0.05</v>
      </c>
      <c r="J34" s="47">
        <v>0.24</v>
      </c>
      <c r="K34" s="47">
        <f t="shared" si="10"/>
        <v>25</v>
      </c>
      <c r="L34" s="47">
        <f t="shared" si="10"/>
        <v>0</v>
      </c>
      <c r="M34" s="47">
        <f t="shared" si="11"/>
        <v>25</v>
      </c>
      <c r="N34" s="47">
        <v>25</v>
      </c>
      <c r="O34" s="68">
        <f t="shared" si="12"/>
        <v>50</v>
      </c>
    </row>
    <row r="35" spans="3:15" ht="13.5" thickTop="1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ht="13.5" thickBot="1"/>
    <row r="37" spans="3:23" ht="13.5" thickTop="1">
      <c r="C37" s="86" t="s">
        <v>52</v>
      </c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5"/>
      <c r="P37" s="3"/>
      <c r="Q37" s="3"/>
      <c r="R37" s="3"/>
      <c r="S37" s="3"/>
      <c r="T37" s="3"/>
      <c r="U37" s="3"/>
      <c r="V37" s="3"/>
      <c r="W37" s="3"/>
    </row>
    <row r="38" spans="3:23" ht="15.75">
      <c r="C38" s="15"/>
      <c r="D38" s="16"/>
      <c r="E38" s="89" t="s">
        <v>15</v>
      </c>
      <c r="F38" s="89"/>
      <c r="G38" s="91" t="s">
        <v>16</v>
      </c>
      <c r="H38" s="91"/>
      <c r="I38" s="91" t="s">
        <v>17</v>
      </c>
      <c r="J38" s="91"/>
      <c r="K38" s="91" t="s">
        <v>18</v>
      </c>
      <c r="L38" s="91"/>
      <c r="M38" s="17" t="s">
        <v>19</v>
      </c>
      <c r="N38" s="18" t="s">
        <v>20</v>
      </c>
      <c r="O38" s="22" t="s">
        <v>21</v>
      </c>
      <c r="P38" s="3" t="s">
        <v>62</v>
      </c>
      <c r="Q38" s="3" t="s">
        <v>63</v>
      </c>
      <c r="R38" s="3"/>
      <c r="S38" s="3" t="s">
        <v>64</v>
      </c>
      <c r="T38" s="3" t="s">
        <v>65</v>
      </c>
      <c r="U38" s="3"/>
      <c r="V38" s="3" t="s">
        <v>66</v>
      </c>
      <c r="W38" s="3"/>
    </row>
    <row r="39" spans="3:23" ht="15.75">
      <c r="C39" s="15"/>
      <c r="D39" s="16" t="s">
        <v>14</v>
      </c>
      <c r="E39" s="20" t="s">
        <v>27</v>
      </c>
      <c r="F39" s="20" t="s">
        <v>28</v>
      </c>
      <c r="G39" s="19" t="s">
        <v>27</v>
      </c>
      <c r="H39" s="19" t="s">
        <v>28</v>
      </c>
      <c r="I39" s="19" t="s">
        <v>29</v>
      </c>
      <c r="J39" s="19" t="s">
        <v>30</v>
      </c>
      <c r="K39" s="19" t="s">
        <v>29</v>
      </c>
      <c r="L39" s="19" t="s">
        <v>30</v>
      </c>
      <c r="M39" s="18"/>
      <c r="N39" s="18"/>
      <c r="O39" s="38" t="s">
        <v>67</v>
      </c>
      <c r="P39" s="3"/>
      <c r="Q39" s="3" t="s">
        <v>28</v>
      </c>
      <c r="R39" s="3" t="s">
        <v>27</v>
      </c>
      <c r="S39" s="3"/>
      <c r="T39" s="3" t="s">
        <v>27</v>
      </c>
      <c r="U39" s="3" t="s">
        <v>28</v>
      </c>
      <c r="V39" s="3" t="s">
        <v>27</v>
      </c>
      <c r="W39" s="3" t="s">
        <v>28</v>
      </c>
    </row>
    <row r="40" spans="3:23" ht="15.75">
      <c r="C40" s="31" t="s">
        <v>68</v>
      </c>
      <c r="D40" s="32">
        <v>720</v>
      </c>
      <c r="E40" s="64">
        <f aca="true" t="shared" si="13" ref="E40:E45">$D$7+$D$8+$D$9+$D$10</f>
        <v>500</v>
      </c>
      <c r="F40" s="61">
        <f aca="true" t="shared" si="14" ref="F40:F45">$D$5+$D$6</f>
        <v>120</v>
      </c>
      <c r="G40" s="32">
        <f>IF(F40-D40&gt;0,E40,E40+(F40-D40))</f>
        <v>-100</v>
      </c>
      <c r="H40" s="32">
        <f aca="true" t="shared" si="15" ref="H40:H45">F40-D40</f>
        <v>-600</v>
      </c>
      <c r="I40" s="33">
        <v>0.05</v>
      </c>
      <c r="J40" s="33">
        <v>0.16</v>
      </c>
      <c r="K40" s="33">
        <f aca="true" t="shared" si="16" ref="K40:L45">IF(G40&lt;0,0,G40*I40)</f>
        <v>0</v>
      </c>
      <c r="L40" s="33">
        <f t="shared" si="16"/>
        <v>0</v>
      </c>
      <c r="M40" s="33">
        <f aca="true" t="shared" si="17" ref="M40:M45">SUM(K40:L40)</f>
        <v>0</v>
      </c>
      <c r="N40" s="33">
        <v>100</v>
      </c>
      <c r="O40" s="34">
        <f aca="true" t="shared" si="18" ref="O40:O46">SUM(M40:N40)+P40</f>
        <v>101.5</v>
      </c>
      <c r="P40" s="36">
        <v>1.5</v>
      </c>
      <c r="Q40" s="80"/>
      <c r="R40" s="80"/>
      <c r="S40" s="80"/>
      <c r="T40" s="80"/>
      <c r="U40" s="80"/>
      <c r="V40" s="62"/>
      <c r="W40" s="62"/>
    </row>
    <row r="41" spans="3:23" ht="15.75">
      <c r="C41" s="31" t="s">
        <v>69</v>
      </c>
      <c r="D41" s="32">
        <v>0</v>
      </c>
      <c r="E41" s="64">
        <f t="shared" si="13"/>
        <v>500</v>
      </c>
      <c r="F41" s="61">
        <f t="shared" si="14"/>
        <v>120</v>
      </c>
      <c r="G41" s="32">
        <f>E41-D41</f>
        <v>500</v>
      </c>
      <c r="H41" s="32">
        <f t="shared" si="15"/>
        <v>120</v>
      </c>
      <c r="I41" s="33">
        <v>0.05</v>
      </c>
      <c r="J41" s="33">
        <v>0.212</v>
      </c>
      <c r="K41" s="33">
        <f t="shared" si="16"/>
        <v>25</v>
      </c>
      <c r="L41" s="33">
        <f t="shared" si="16"/>
        <v>25.439999999999998</v>
      </c>
      <c r="M41" s="33">
        <f t="shared" si="17"/>
        <v>50.44</v>
      </c>
      <c r="N41" s="33">
        <v>29.38</v>
      </c>
      <c r="O41" s="34">
        <f t="shared" si="18"/>
        <v>82.75999999999999</v>
      </c>
      <c r="P41" s="36">
        <v>2.94</v>
      </c>
      <c r="Q41" s="80"/>
      <c r="R41" s="80"/>
      <c r="S41" s="80"/>
      <c r="T41" s="80"/>
      <c r="U41" s="80"/>
      <c r="V41" s="62"/>
      <c r="W41" s="62"/>
    </row>
    <row r="42" spans="3:23" ht="15.75">
      <c r="C42" s="31" t="s">
        <v>70</v>
      </c>
      <c r="D42" s="32">
        <v>480</v>
      </c>
      <c r="E42" s="64">
        <f t="shared" si="13"/>
        <v>500</v>
      </c>
      <c r="F42" s="61">
        <f t="shared" si="14"/>
        <v>120</v>
      </c>
      <c r="G42" s="32">
        <f>IF(F42-D42&gt;0,E42,E42+(F42-D42))</f>
        <v>140</v>
      </c>
      <c r="H42" s="32">
        <f t="shared" si="15"/>
        <v>-360</v>
      </c>
      <c r="I42" s="33">
        <v>0.05</v>
      </c>
      <c r="J42" s="33">
        <v>0.18</v>
      </c>
      <c r="K42" s="33">
        <f t="shared" si="16"/>
        <v>7</v>
      </c>
      <c r="L42" s="33">
        <f t="shared" si="16"/>
        <v>0</v>
      </c>
      <c r="M42" s="33">
        <f t="shared" si="17"/>
        <v>7</v>
      </c>
      <c r="N42" s="33">
        <v>70</v>
      </c>
      <c r="O42" s="34">
        <f t="shared" si="18"/>
        <v>78.5</v>
      </c>
      <c r="P42" s="36">
        <v>1.5</v>
      </c>
      <c r="Q42" s="80"/>
      <c r="R42" s="80"/>
      <c r="S42" s="80"/>
      <c r="T42" s="80"/>
      <c r="U42" s="80"/>
      <c r="V42" s="62"/>
      <c r="W42" s="62"/>
    </row>
    <row r="43" spans="3:23" ht="15.75">
      <c r="C43" s="31" t="s">
        <v>71</v>
      </c>
      <c r="D43" s="32">
        <v>30</v>
      </c>
      <c r="E43" s="61">
        <f t="shared" si="13"/>
        <v>500</v>
      </c>
      <c r="F43" s="61">
        <f t="shared" si="14"/>
        <v>120</v>
      </c>
      <c r="G43" s="32">
        <f>IF(F43-D43&gt;0,E43,E43+(F43-D43))</f>
        <v>500</v>
      </c>
      <c r="H43" s="32">
        <f t="shared" si="15"/>
        <v>90</v>
      </c>
      <c r="I43" s="33">
        <v>0.05</v>
      </c>
      <c r="J43" s="33">
        <v>0.3</v>
      </c>
      <c r="K43" s="33">
        <f t="shared" si="16"/>
        <v>25</v>
      </c>
      <c r="L43" s="33">
        <f t="shared" si="16"/>
        <v>27</v>
      </c>
      <c r="M43" s="33">
        <f t="shared" si="17"/>
        <v>52</v>
      </c>
      <c r="N43" s="33">
        <v>17.5</v>
      </c>
      <c r="O43" s="34">
        <f>SUM(M43:N43)+P43</f>
        <v>71</v>
      </c>
      <c r="P43" s="36">
        <v>1.5</v>
      </c>
      <c r="Q43" s="80"/>
      <c r="R43" s="80"/>
      <c r="S43" s="80"/>
      <c r="T43" s="80"/>
      <c r="U43" s="80"/>
      <c r="V43" s="62"/>
      <c r="W43" s="62"/>
    </row>
    <row r="44" spans="3:23" ht="15.75">
      <c r="C44" s="31" t="s">
        <v>72</v>
      </c>
      <c r="D44" s="32">
        <v>240</v>
      </c>
      <c r="E44" s="64">
        <f t="shared" si="13"/>
        <v>500</v>
      </c>
      <c r="F44" s="61">
        <f t="shared" si="14"/>
        <v>120</v>
      </c>
      <c r="G44" s="32">
        <f>IF(F44-D44&gt;0,E44,E44+(F44-D44))</f>
        <v>380</v>
      </c>
      <c r="H44" s="32">
        <f t="shared" si="15"/>
        <v>-120</v>
      </c>
      <c r="I44" s="33">
        <v>0.05</v>
      </c>
      <c r="J44" s="33">
        <v>0.2</v>
      </c>
      <c r="K44" s="33">
        <f t="shared" si="16"/>
        <v>19</v>
      </c>
      <c r="L44" s="33">
        <f t="shared" si="16"/>
        <v>0</v>
      </c>
      <c r="M44" s="33">
        <f t="shared" si="17"/>
        <v>19</v>
      </c>
      <c r="N44" s="33">
        <v>40</v>
      </c>
      <c r="O44" s="34">
        <f t="shared" si="18"/>
        <v>60.5</v>
      </c>
      <c r="P44" s="36">
        <v>1.5</v>
      </c>
      <c r="Q44" s="80"/>
      <c r="R44" s="80"/>
      <c r="S44" s="80"/>
      <c r="T44" s="80"/>
      <c r="U44" s="80"/>
      <c r="V44" s="62"/>
      <c r="W44" s="62"/>
    </row>
    <row r="45" spans="3:23" ht="15.75">
      <c r="C45" s="31" t="s">
        <v>73</v>
      </c>
      <c r="D45" s="32">
        <v>120</v>
      </c>
      <c r="E45" s="64">
        <f t="shared" si="13"/>
        <v>500</v>
      </c>
      <c r="F45" s="61">
        <f t="shared" si="14"/>
        <v>120</v>
      </c>
      <c r="G45" s="32">
        <f>IF(F45-D45&gt;0,E45,E45+(F45-D45))</f>
        <v>500</v>
      </c>
      <c r="H45" s="32">
        <f t="shared" si="15"/>
        <v>0</v>
      </c>
      <c r="I45" s="33">
        <v>0.05</v>
      </c>
      <c r="J45" s="33">
        <v>0.25</v>
      </c>
      <c r="K45" s="33">
        <f t="shared" si="16"/>
        <v>25</v>
      </c>
      <c r="L45" s="33">
        <f t="shared" si="16"/>
        <v>0</v>
      </c>
      <c r="M45" s="33">
        <f t="shared" si="17"/>
        <v>25</v>
      </c>
      <c r="N45" s="33">
        <v>25</v>
      </c>
      <c r="O45" s="34">
        <f t="shared" si="18"/>
        <v>51.5</v>
      </c>
      <c r="P45" s="36">
        <v>1.5</v>
      </c>
      <c r="Q45" s="80"/>
      <c r="R45" s="80"/>
      <c r="S45" s="80"/>
      <c r="T45" s="80"/>
      <c r="U45" s="80"/>
      <c r="V45" s="62"/>
      <c r="W45" s="62"/>
    </row>
    <row r="46" spans="3:23" ht="16.5" thickBot="1">
      <c r="C46" s="76" t="s">
        <v>53</v>
      </c>
      <c r="D46" s="67">
        <v>250</v>
      </c>
      <c r="E46" s="69">
        <f>D7+D9</f>
        <v>300</v>
      </c>
      <c r="F46" s="65">
        <f>D4</f>
        <v>0</v>
      </c>
      <c r="G46" s="67">
        <f>E46-D46</f>
        <v>50</v>
      </c>
      <c r="H46" s="67">
        <f>F46</f>
        <v>0</v>
      </c>
      <c r="I46" s="47">
        <v>0.05</v>
      </c>
      <c r="J46" s="47">
        <v>0.35</v>
      </c>
      <c r="K46" s="47">
        <f>IF(G46&lt;0,0,G46*I46)</f>
        <v>2.5</v>
      </c>
      <c r="L46" s="47">
        <f>IF(H46&lt;0,0,H46*J46)</f>
        <v>0</v>
      </c>
      <c r="M46" s="47">
        <f>SUM(K46+L46+V46+W46)</f>
        <v>6.5</v>
      </c>
      <c r="N46" s="47">
        <v>14.99</v>
      </c>
      <c r="O46" s="68">
        <f t="shared" si="18"/>
        <v>22.990000000000002</v>
      </c>
      <c r="P46" s="42">
        <v>1.5</v>
      </c>
      <c r="Q46" s="81">
        <f>D6</f>
        <v>0</v>
      </c>
      <c r="R46" s="81">
        <f>D8+D10</f>
        <v>200</v>
      </c>
      <c r="S46" s="52">
        <f>IF(G46&gt;0,R46,R46+G46)</f>
        <v>200</v>
      </c>
      <c r="T46" s="82">
        <v>0.02</v>
      </c>
      <c r="U46" s="82">
        <v>0.1</v>
      </c>
      <c r="V46" s="52">
        <f>IF(S46&lt;0,0,S46*T46)</f>
        <v>4</v>
      </c>
      <c r="W46" s="82">
        <f>Q46*U46</f>
        <v>0</v>
      </c>
    </row>
    <row r="47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E10" sqref="E10:E15"/>
    </sheetView>
  </sheetViews>
  <sheetFormatPr defaultColWidth="9.140625" defaultRowHeight="12.75"/>
  <cols>
    <col min="1" max="1" width="17.28125" style="3" customWidth="1"/>
    <col min="2" max="2" width="9.140625" style="3" customWidth="1"/>
    <col min="3" max="10" width="13.7109375" style="3" customWidth="1"/>
    <col min="11" max="11" width="23.00390625" style="4" customWidth="1"/>
    <col min="12" max="12" width="18.28125" style="4" customWidth="1"/>
    <col min="13" max="13" width="19.421875" style="4" customWidth="1"/>
    <col min="14" max="16384" width="9.140625" style="3" customWidth="1"/>
  </cols>
  <sheetData>
    <row r="1" ht="20.25">
      <c r="A1" s="30" t="s">
        <v>74</v>
      </c>
    </row>
    <row r="3" ht="13.5" thickBot="1">
      <c r="A3" s="3" t="s">
        <v>0</v>
      </c>
    </row>
    <row r="4" spans="1:13" s="5" customFormat="1" ht="26.25" thickTop="1">
      <c r="A4" s="9" t="s">
        <v>1</v>
      </c>
      <c r="B4" s="10" t="s">
        <v>2</v>
      </c>
      <c r="C4"/>
      <c r="K4" s="6"/>
      <c r="L4" s="6"/>
      <c r="M4" s="6"/>
    </row>
    <row r="5" spans="1:3" ht="13.5" thickBot="1">
      <c r="A5" s="7">
        <v>0</v>
      </c>
      <c r="B5" s="8">
        <f>((A5*52)/12)*60</f>
        <v>0</v>
      </c>
      <c r="C5"/>
    </row>
    <row r="6" ht="13.5" thickTop="1"/>
    <row r="7" ht="12.75">
      <c r="A7" s="3" t="s">
        <v>75</v>
      </c>
    </row>
    <row r="8" spans="3:13" ht="12.75">
      <c r="C8" s="92" t="s">
        <v>15</v>
      </c>
      <c r="D8" s="92"/>
      <c r="E8" s="90" t="s">
        <v>16</v>
      </c>
      <c r="F8" s="90"/>
      <c r="G8" s="90" t="s">
        <v>17</v>
      </c>
      <c r="H8" s="90"/>
      <c r="I8" s="90" t="s">
        <v>18</v>
      </c>
      <c r="J8" s="90"/>
      <c r="K8" s="2" t="s">
        <v>19</v>
      </c>
      <c r="L8" s="4" t="s">
        <v>20</v>
      </c>
      <c r="M8" s="4" t="s">
        <v>76</v>
      </c>
    </row>
    <row r="9" spans="2:10" ht="12.75">
      <c r="B9" s="3" t="s">
        <v>14</v>
      </c>
      <c r="C9" s="11" t="s">
        <v>27</v>
      </c>
      <c r="D9" s="11" t="s">
        <v>28</v>
      </c>
      <c r="E9" s="1" t="s">
        <v>27</v>
      </c>
      <c r="F9" s="1" t="s">
        <v>28</v>
      </c>
      <c r="G9" s="1" t="s">
        <v>29</v>
      </c>
      <c r="H9" s="1" t="s">
        <v>30</v>
      </c>
      <c r="I9" s="1" t="s">
        <v>29</v>
      </c>
      <c r="J9" s="1" t="s">
        <v>30</v>
      </c>
    </row>
    <row r="10" spans="1:13" ht="12.75">
      <c r="A10" s="3" t="s">
        <v>47</v>
      </c>
      <c r="B10" s="3">
        <v>150</v>
      </c>
      <c r="C10" s="12">
        <v>0</v>
      </c>
      <c r="D10" s="12">
        <v>1300</v>
      </c>
      <c r="E10" s="3">
        <f>C10-B10</f>
        <v>-150</v>
      </c>
      <c r="F10" s="3">
        <f>D10</f>
        <v>1300</v>
      </c>
      <c r="G10" s="4">
        <v>0.02</v>
      </c>
      <c r="H10" s="4">
        <v>0.1</v>
      </c>
      <c r="I10" s="4">
        <f aca="true" t="shared" si="0" ref="I10:J15">IF(E10&lt;0,0,E10*G10)</f>
        <v>0</v>
      </c>
      <c r="J10" s="4">
        <f t="shared" si="0"/>
        <v>130</v>
      </c>
      <c r="K10" s="4">
        <f aca="true" t="shared" si="1" ref="K10:K15">SUM(I10:J10)</f>
        <v>130</v>
      </c>
      <c r="L10" s="4">
        <v>15</v>
      </c>
      <c r="M10" s="4">
        <f aca="true" t="shared" si="2" ref="M10:M15">SUM(K10:L10)</f>
        <v>145</v>
      </c>
    </row>
    <row r="11" spans="1:13" ht="12.75">
      <c r="A11" s="3" t="s">
        <v>45</v>
      </c>
      <c r="B11" s="3">
        <v>60</v>
      </c>
      <c r="C11" s="13">
        <v>0</v>
      </c>
      <c r="D11" s="12">
        <v>1300</v>
      </c>
      <c r="E11" s="3">
        <f>IF(D11-B11&gt;0,C11,C11+(D11-B11))</f>
        <v>0</v>
      </c>
      <c r="F11" s="3">
        <f>D11-B11</f>
        <v>1240</v>
      </c>
      <c r="G11" s="4">
        <v>0.02</v>
      </c>
      <c r="H11" s="4">
        <v>0.1</v>
      </c>
      <c r="I11" s="4">
        <f t="shared" si="0"/>
        <v>0</v>
      </c>
      <c r="J11" s="4">
        <f t="shared" si="0"/>
        <v>124</v>
      </c>
      <c r="K11" s="4">
        <f t="shared" si="1"/>
        <v>124</v>
      </c>
      <c r="L11" s="4">
        <v>18</v>
      </c>
      <c r="M11" s="4">
        <f t="shared" si="2"/>
        <v>142</v>
      </c>
    </row>
    <row r="12" spans="1:13" ht="12.75">
      <c r="A12" s="3" t="s">
        <v>48</v>
      </c>
      <c r="B12" s="3">
        <v>1200</v>
      </c>
      <c r="C12" s="13">
        <v>0</v>
      </c>
      <c r="D12" s="12">
        <v>1300</v>
      </c>
      <c r="E12" s="3">
        <f>IF(D12-B12&gt;0,C12,C12+(D12-B12))</f>
        <v>0</v>
      </c>
      <c r="F12" s="3">
        <f>D12</f>
        <v>1300</v>
      </c>
      <c r="G12" s="4">
        <v>0.02</v>
      </c>
      <c r="H12" s="4">
        <v>0.1</v>
      </c>
      <c r="I12" s="4">
        <f t="shared" si="0"/>
        <v>0</v>
      </c>
      <c r="J12" s="4">
        <f t="shared" si="0"/>
        <v>130</v>
      </c>
      <c r="K12" s="4">
        <f t="shared" si="1"/>
        <v>130</v>
      </c>
      <c r="L12" s="4">
        <v>25</v>
      </c>
      <c r="M12" s="4">
        <f t="shared" si="2"/>
        <v>155</v>
      </c>
    </row>
    <row r="13" spans="1:13" ht="12.75">
      <c r="A13" s="3" t="s">
        <v>43</v>
      </c>
      <c r="B13" s="3">
        <v>120</v>
      </c>
      <c r="C13" s="13">
        <v>0</v>
      </c>
      <c r="D13" s="12">
        <v>1300</v>
      </c>
      <c r="E13" s="3">
        <f>IF(D13-B13&gt;0,C13,C13+(D13-B13))</f>
        <v>0</v>
      </c>
      <c r="F13" s="3">
        <f>D13-B13</f>
        <v>1180</v>
      </c>
      <c r="G13" s="4">
        <v>0.05</v>
      </c>
      <c r="H13" s="4">
        <v>0.05</v>
      </c>
      <c r="I13" s="4">
        <f t="shared" si="0"/>
        <v>0</v>
      </c>
      <c r="J13" s="4">
        <f t="shared" si="0"/>
        <v>59</v>
      </c>
      <c r="K13" s="4">
        <f t="shared" si="1"/>
        <v>59</v>
      </c>
      <c r="L13" s="4">
        <v>25</v>
      </c>
      <c r="M13" s="4">
        <f t="shared" si="2"/>
        <v>84</v>
      </c>
    </row>
    <row r="14" spans="1:13" ht="12.75">
      <c r="A14" s="3" t="s">
        <v>41</v>
      </c>
      <c r="B14" s="3">
        <v>360</v>
      </c>
      <c r="C14" s="13">
        <v>0</v>
      </c>
      <c r="D14" s="12">
        <v>1300</v>
      </c>
      <c r="E14" s="3">
        <f>IF(D14-B14&gt;0,C14,C14+(D14-B14))</f>
        <v>0</v>
      </c>
      <c r="F14" s="3">
        <f>D14-B14</f>
        <v>940</v>
      </c>
      <c r="G14" s="4">
        <v>0.05</v>
      </c>
      <c r="H14" s="4">
        <v>0.05</v>
      </c>
      <c r="I14" s="4">
        <f t="shared" si="0"/>
        <v>0</v>
      </c>
      <c r="J14" s="4">
        <f t="shared" si="0"/>
        <v>47</v>
      </c>
      <c r="K14" s="4">
        <f t="shared" si="1"/>
        <v>47</v>
      </c>
      <c r="L14" s="4">
        <v>35</v>
      </c>
      <c r="M14" s="4">
        <f t="shared" si="2"/>
        <v>82</v>
      </c>
    </row>
    <row r="15" spans="1:14" ht="12.75">
      <c r="A15" s="3" t="s">
        <v>39</v>
      </c>
      <c r="B15" s="3">
        <v>720</v>
      </c>
      <c r="C15" s="13">
        <v>0</v>
      </c>
      <c r="D15" s="12">
        <v>1300</v>
      </c>
      <c r="E15" s="3">
        <f>IF(D15-B15&gt;0,C15,C15+(D15-B15))</f>
        <v>0</v>
      </c>
      <c r="F15" s="3">
        <f>D15-B15</f>
        <v>580</v>
      </c>
      <c r="G15" s="4">
        <v>0.05</v>
      </c>
      <c r="H15" s="4">
        <v>0.05</v>
      </c>
      <c r="I15" s="4">
        <f t="shared" si="0"/>
        <v>0</v>
      </c>
      <c r="J15" s="4">
        <f t="shared" si="0"/>
        <v>29</v>
      </c>
      <c r="K15" s="4">
        <f t="shared" si="1"/>
        <v>29</v>
      </c>
      <c r="L15" s="4">
        <v>50</v>
      </c>
      <c r="M15" s="42">
        <f t="shared" si="2"/>
        <v>79</v>
      </c>
      <c r="N15" s="35"/>
    </row>
    <row r="17" ht="12.75">
      <c r="A17" s="3" t="s">
        <v>77</v>
      </c>
    </row>
    <row r="18" spans="3:13" ht="12.75">
      <c r="C18" s="92" t="s">
        <v>15</v>
      </c>
      <c r="D18" s="92"/>
      <c r="E18" s="90" t="s">
        <v>16</v>
      </c>
      <c r="F18" s="90"/>
      <c r="G18" s="90" t="s">
        <v>17</v>
      </c>
      <c r="H18" s="90"/>
      <c r="I18" s="90" t="s">
        <v>18</v>
      </c>
      <c r="J18" s="90"/>
      <c r="K18" s="2" t="s">
        <v>19</v>
      </c>
      <c r="L18" s="4" t="s">
        <v>20</v>
      </c>
      <c r="M18" s="4" t="s">
        <v>76</v>
      </c>
    </row>
    <row r="19" spans="2:10" ht="12.75">
      <c r="B19" s="3" t="s">
        <v>14</v>
      </c>
      <c r="C19" s="11" t="s">
        <v>27</v>
      </c>
      <c r="D19" s="11" t="s">
        <v>28</v>
      </c>
      <c r="E19" s="1" t="s">
        <v>27</v>
      </c>
      <c r="F19" s="1" t="s">
        <v>28</v>
      </c>
      <c r="G19" s="1" t="s">
        <v>29</v>
      </c>
      <c r="H19" s="1" t="s">
        <v>30</v>
      </c>
      <c r="I19" s="1" t="s">
        <v>29</v>
      </c>
      <c r="J19" s="1" t="s">
        <v>30</v>
      </c>
    </row>
    <row r="20" spans="1:13" ht="12.75">
      <c r="A20" s="3" t="s">
        <v>47</v>
      </c>
      <c r="B20" s="3">
        <v>150</v>
      </c>
      <c r="C20" s="12">
        <v>1040</v>
      </c>
      <c r="D20" s="12">
        <v>0</v>
      </c>
      <c r="E20" s="3">
        <f>C20-B20</f>
        <v>890</v>
      </c>
      <c r="F20" s="3">
        <f>D20</f>
        <v>0</v>
      </c>
      <c r="G20" s="4">
        <v>0.02</v>
      </c>
      <c r="H20" s="4">
        <v>0.1</v>
      </c>
      <c r="I20" s="4">
        <f aca="true" t="shared" si="3" ref="I20:I25">IF(E20&lt;0,0,E20*G20)</f>
        <v>17.8</v>
      </c>
      <c r="J20" s="4">
        <f aca="true" t="shared" si="4" ref="J20:J25">IF(F20&lt;0,0,F20*H20)</f>
        <v>0</v>
      </c>
      <c r="K20" s="4">
        <f aca="true" t="shared" si="5" ref="K20:K25">SUM(I20:J20)</f>
        <v>17.8</v>
      </c>
      <c r="L20" s="4">
        <v>15</v>
      </c>
      <c r="M20" s="4">
        <f aca="true" t="shared" si="6" ref="M20:M25">SUM(K20:L20)</f>
        <v>32.8</v>
      </c>
    </row>
    <row r="21" spans="1:13" ht="12.75">
      <c r="A21" s="3" t="s">
        <v>45</v>
      </c>
      <c r="B21" s="3">
        <v>60</v>
      </c>
      <c r="C21" s="12">
        <v>1040</v>
      </c>
      <c r="D21" s="12">
        <v>0</v>
      </c>
      <c r="E21" s="3">
        <f>IF(D21-B21&gt;0,C21,C21+(D21-B21))</f>
        <v>980</v>
      </c>
      <c r="F21" s="3">
        <f>D21-B21</f>
        <v>-60</v>
      </c>
      <c r="G21" s="4">
        <v>0.02</v>
      </c>
      <c r="H21" s="4">
        <v>0.1</v>
      </c>
      <c r="I21" s="4">
        <f t="shared" si="3"/>
        <v>19.6</v>
      </c>
      <c r="J21" s="4">
        <f t="shared" si="4"/>
        <v>0</v>
      </c>
      <c r="K21" s="4">
        <f t="shared" si="5"/>
        <v>19.6</v>
      </c>
      <c r="L21" s="4">
        <v>18</v>
      </c>
      <c r="M21" s="4">
        <f t="shared" si="6"/>
        <v>37.6</v>
      </c>
    </row>
    <row r="22" spans="1:13" ht="12.75">
      <c r="A22" s="3" t="s">
        <v>48</v>
      </c>
      <c r="B22" s="3">
        <v>1200</v>
      </c>
      <c r="C22" s="12">
        <v>1040</v>
      </c>
      <c r="D22" s="12">
        <v>0</v>
      </c>
      <c r="E22" s="3">
        <f>IF(D22-B22&gt;0,C22,C22+(D22-B22))</f>
        <v>-160</v>
      </c>
      <c r="F22" s="3">
        <f>D22</f>
        <v>0</v>
      </c>
      <c r="G22" s="4">
        <v>0.02</v>
      </c>
      <c r="H22" s="4">
        <v>0.1</v>
      </c>
      <c r="I22" s="4">
        <f t="shared" si="3"/>
        <v>0</v>
      </c>
      <c r="J22" s="4">
        <f t="shared" si="4"/>
        <v>0</v>
      </c>
      <c r="K22" s="4">
        <f t="shared" si="5"/>
        <v>0</v>
      </c>
      <c r="L22" s="4">
        <v>25</v>
      </c>
      <c r="M22" s="42">
        <f t="shared" si="6"/>
        <v>25</v>
      </c>
    </row>
    <row r="23" spans="1:13" ht="12.75">
      <c r="A23" s="3" t="s">
        <v>43</v>
      </c>
      <c r="B23" s="3">
        <v>120</v>
      </c>
      <c r="C23" s="12">
        <v>1040</v>
      </c>
      <c r="D23" s="12">
        <v>0</v>
      </c>
      <c r="E23" s="3">
        <f>IF(D23-B23&gt;0,C23,C23+(D23-B23))</f>
        <v>920</v>
      </c>
      <c r="F23" s="3">
        <f>D23-B23</f>
        <v>-120</v>
      </c>
      <c r="G23" s="4">
        <v>0.05</v>
      </c>
      <c r="H23" s="4">
        <v>0.05</v>
      </c>
      <c r="I23" s="4">
        <f t="shared" si="3"/>
        <v>46</v>
      </c>
      <c r="J23" s="4">
        <f t="shared" si="4"/>
        <v>0</v>
      </c>
      <c r="K23" s="4">
        <f t="shared" si="5"/>
        <v>46</v>
      </c>
      <c r="L23" s="4">
        <v>25</v>
      </c>
      <c r="M23" s="4">
        <f t="shared" si="6"/>
        <v>71</v>
      </c>
    </row>
    <row r="24" spans="1:13" ht="12.75">
      <c r="A24" s="3" t="s">
        <v>41</v>
      </c>
      <c r="B24" s="3">
        <v>360</v>
      </c>
      <c r="C24" s="12">
        <v>1040</v>
      </c>
      <c r="D24" s="12">
        <v>0</v>
      </c>
      <c r="E24" s="3">
        <f>IF(D24-B24&gt;0,C24,C24+(D24-B24))</f>
        <v>680</v>
      </c>
      <c r="F24" s="3">
        <f>D24-B24</f>
        <v>-360</v>
      </c>
      <c r="G24" s="4">
        <v>0.05</v>
      </c>
      <c r="H24" s="4">
        <v>0.05</v>
      </c>
      <c r="I24" s="4">
        <f t="shared" si="3"/>
        <v>34</v>
      </c>
      <c r="J24" s="4">
        <f t="shared" si="4"/>
        <v>0</v>
      </c>
      <c r="K24" s="4">
        <f t="shared" si="5"/>
        <v>34</v>
      </c>
      <c r="L24" s="4">
        <v>35</v>
      </c>
      <c r="M24" s="4">
        <f t="shared" si="6"/>
        <v>69</v>
      </c>
    </row>
    <row r="25" spans="1:13" ht="12.75">
      <c r="A25" s="3" t="s">
        <v>39</v>
      </c>
      <c r="B25" s="3">
        <v>720</v>
      </c>
      <c r="C25" s="12">
        <v>1040</v>
      </c>
      <c r="D25" s="12">
        <v>0</v>
      </c>
      <c r="E25" s="3">
        <f>IF(D25-B25&gt;0,C25,C25+(D25-B25))</f>
        <v>320</v>
      </c>
      <c r="F25" s="3">
        <f>D25-B25</f>
        <v>-720</v>
      </c>
      <c r="G25" s="4">
        <v>0.05</v>
      </c>
      <c r="H25" s="4">
        <v>0.05</v>
      </c>
      <c r="I25" s="4">
        <f t="shared" si="3"/>
        <v>16</v>
      </c>
      <c r="J25" s="4">
        <f t="shared" si="4"/>
        <v>0</v>
      </c>
      <c r="K25" s="4">
        <f t="shared" si="5"/>
        <v>16</v>
      </c>
      <c r="L25" s="4">
        <v>50</v>
      </c>
      <c r="M25" s="4">
        <f t="shared" si="6"/>
        <v>66</v>
      </c>
    </row>
    <row r="26" spans="3:11" ht="12.75">
      <c r="C26" s="1"/>
      <c r="D26" s="1"/>
      <c r="E26" s="1"/>
      <c r="F26" s="1"/>
      <c r="G26" s="1"/>
      <c r="H26" s="1"/>
      <c r="I26" s="1"/>
      <c r="J26" s="1"/>
      <c r="K26" s="2"/>
    </row>
    <row r="27" ht="12.75">
      <c r="A27" s="3" t="s">
        <v>78</v>
      </c>
    </row>
    <row r="28" spans="3:13" ht="12.75">
      <c r="C28" s="92" t="s">
        <v>15</v>
      </c>
      <c r="D28" s="92"/>
      <c r="E28" s="90" t="s">
        <v>16</v>
      </c>
      <c r="F28" s="90"/>
      <c r="G28" s="90" t="s">
        <v>17</v>
      </c>
      <c r="H28" s="90"/>
      <c r="I28" s="90" t="s">
        <v>18</v>
      </c>
      <c r="J28" s="90"/>
      <c r="K28" s="2" t="s">
        <v>19</v>
      </c>
      <c r="L28" s="4" t="s">
        <v>20</v>
      </c>
      <c r="M28" s="4" t="s">
        <v>76</v>
      </c>
    </row>
    <row r="29" spans="2:10" ht="12.75">
      <c r="B29" s="3" t="s">
        <v>14</v>
      </c>
      <c r="C29" s="11" t="s">
        <v>27</v>
      </c>
      <c r="D29" s="11" t="s">
        <v>28</v>
      </c>
      <c r="E29" s="1" t="s">
        <v>27</v>
      </c>
      <c r="F29" s="1" t="s">
        <v>28</v>
      </c>
      <c r="G29" s="1" t="s">
        <v>29</v>
      </c>
      <c r="H29" s="1" t="s">
        <v>30</v>
      </c>
      <c r="I29" s="1" t="s">
        <v>29</v>
      </c>
      <c r="J29" s="1" t="s">
        <v>30</v>
      </c>
    </row>
    <row r="30" spans="1:13" ht="12.75">
      <c r="A30" s="3" t="s">
        <v>47</v>
      </c>
      <c r="B30" s="3">
        <v>150</v>
      </c>
      <c r="C30" s="12">
        <v>780</v>
      </c>
      <c r="D30" s="12">
        <v>0</v>
      </c>
      <c r="E30" s="3">
        <f>C30-B30</f>
        <v>630</v>
      </c>
      <c r="F30" s="3">
        <f>D30</f>
        <v>0</v>
      </c>
      <c r="G30" s="4">
        <v>0.02</v>
      </c>
      <c r="H30" s="4">
        <v>0.1</v>
      </c>
      <c r="I30" s="4">
        <f aca="true" t="shared" si="7" ref="I30:I35">IF(E30&lt;0,0,E30*G30)</f>
        <v>12.6</v>
      </c>
      <c r="J30" s="4">
        <f aca="true" t="shared" si="8" ref="J30:J35">IF(F30&lt;0,0,F30*H30)</f>
        <v>0</v>
      </c>
      <c r="K30" s="4">
        <f aca="true" t="shared" si="9" ref="K30:K35">SUM(I30:J30)</f>
        <v>12.6</v>
      </c>
      <c r="L30" s="4">
        <v>15</v>
      </c>
      <c r="M30" s="4">
        <f aca="true" t="shared" si="10" ref="M30:M35">SUM(K30:L30)</f>
        <v>27.6</v>
      </c>
    </row>
    <row r="31" spans="1:13" ht="12.75">
      <c r="A31" s="3" t="s">
        <v>45</v>
      </c>
      <c r="B31" s="3">
        <v>60</v>
      </c>
      <c r="C31" s="12">
        <v>780</v>
      </c>
      <c r="D31" s="12">
        <v>0</v>
      </c>
      <c r="E31" s="3">
        <f>IF(D31-B31&gt;0,C31,C31+(D31-B31))</f>
        <v>720</v>
      </c>
      <c r="F31" s="3">
        <f>D31-B31</f>
        <v>-60</v>
      </c>
      <c r="G31" s="4">
        <v>0.02</v>
      </c>
      <c r="H31" s="4">
        <v>0.1</v>
      </c>
      <c r="I31" s="4">
        <f t="shared" si="7"/>
        <v>14.4</v>
      </c>
      <c r="J31" s="4">
        <f t="shared" si="8"/>
        <v>0</v>
      </c>
      <c r="K31" s="4">
        <f t="shared" si="9"/>
        <v>14.4</v>
      </c>
      <c r="L31" s="4">
        <v>18</v>
      </c>
      <c r="M31" s="4">
        <f t="shared" si="10"/>
        <v>32.4</v>
      </c>
    </row>
    <row r="32" spans="1:13" ht="12.75">
      <c r="A32" s="3" t="s">
        <v>48</v>
      </c>
      <c r="B32" s="3">
        <v>1200</v>
      </c>
      <c r="C32" s="12">
        <v>780</v>
      </c>
      <c r="D32" s="12">
        <v>0</v>
      </c>
      <c r="E32" s="3">
        <f>IF(D32-B32&gt;0,C32,C32+(D32-B32))</f>
        <v>-420</v>
      </c>
      <c r="F32" s="3">
        <f>D32</f>
        <v>0</v>
      </c>
      <c r="G32" s="4">
        <v>0.02</v>
      </c>
      <c r="H32" s="4">
        <v>0.1</v>
      </c>
      <c r="I32" s="4">
        <f t="shared" si="7"/>
        <v>0</v>
      </c>
      <c r="J32" s="4">
        <f t="shared" si="8"/>
        <v>0</v>
      </c>
      <c r="K32" s="4">
        <f t="shared" si="9"/>
        <v>0</v>
      </c>
      <c r="L32" s="4">
        <v>25</v>
      </c>
      <c r="M32" s="42">
        <f t="shared" si="10"/>
        <v>25</v>
      </c>
    </row>
    <row r="33" spans="1:13" ht="12.75">
      <c r="A33" s="3" t="s">
        <v>43</v>
      </c>
      <c r="B33" s="3">
        <v>120</v>
      </c>
      <c r="C33" s="12">
        <v>780</v>
      </c>
      <c r="D33" s="12">
        <v>0</v>
      </c>
      <c r="E33" s="3">
        <f>IF(D33-B33&gt;0,C33,C33+(D33-B33))</f>
        <v>660</v>
      </c>
      <c r="F33" s="3">
        <f>D33-B33</f>
        <v>-120</v>
      </c>
      <c r="G33" s="4">
        <v>0.05</v>
      </c>
      <c r="H33" s="4">
        <v>0.05</v>
      </c>
      <c r="I33" s="4">
        <f t="shared" si="7"/>
        <v>33</v>
      </c>
      <c r="J33" s="4">
        <f t="shared" si="8"/>
        <v>0</v>
      </c>
      <c r="K33" s="4">
        <f t="shared" si="9"/>
        <v>33</v>
      </c>
      <c r="L33" s="4">
        <v>25</v>
      </c>
      <c r="M33" s="4">
        <f t="shared" si="10"/>
        <v>58</v>
      </c>
    </row>
    <row r="34" spans="1:13" ht="12.75">
      <c r="A34" s="3" t="s">
        <v>41</v>
      </c>
      <c r="B34" s="3">
        <v>360</v>
      </c>
      <c r="C34" s="12">
        <v>780</v>
      </c>
      <c r="D34" s="12">
        <v>0</v>
      </c>
      <c r="E34" s="3">
        <f>IF(D34-B34&gt;0,C34,C34+(D34-B34))</f>
        <v>420</v>
      </c>
      <c r="F34" s="3">
        <f>D34-B34</f>
        <v>-360</v>
      </c>
      <c r="G34" s="4">
        <v>0.05</v>
      </c>
      <c r="H34" s="4">
        <v>0.05</v>
      </c>
      <c r="I34" s="4">
        <f t="shared" si="7"/>
        <v>21</v>
      </c>
      <c r="J34" s="4">
        <f t="shared" si="8"/>
        <v>0</v>
      </c>
      <c r="K34" s="4">
        <f t="shared" si="9"/>
        <v>21</v>
      </c>
      <c r="L34" s="4">
        <v>35</v>
      </c>
      <c r="M34" s="4">
        <f t="shared" si="10"/>
        <v>56</v>
      </c>
    </row>
    <row r="35" spans="1:13" ht="12.75">
      <c r="A35" s="3" t="s">
        <v>39</v>
      </c>
      <c r="B35" s="3">
        <v>720</v>
      </c>
      <c r="C35" s="12">
        <v>780</v>
      </c>
      <c r="D35" s="12">
        <v>0</v>
      </c>
      <c r="E35" s="3">
        <f>IF(D35-B35&gt;0,C35,C35+(D35-B35))</f>
        <v>60</v>
      </c>
      <c r="F35" s="3">
        <f>D35-B35</f>
        <v>-720</v>
      </c>
      <c r="G35" s="4">
        <v>0.05</v>
      </c>
      <c r="H35" s="4">
        <v>0.05</v>
      </c>
      <c r="I35" s="4">
        <f t="shared" si="7"/>
        <v>3</v>
      </c>
      <c r="J35" s="4">
        <f t="shared" si="8"/>
        <v>0</v>
      </c>
      <c r="K35" s="4">
        <f t="shared" si="9"/>
        <v>3</v>
      </c>
      <c r="L35" s="4">
        <v>50</v>
      </c>
      <c r="M35" s="4">
        <f t="shared" si="10"/>
        <v>53</v>
      </c>
    </row>
    <row r="37" ht="12.75">
      <c r="A37" s="3" t="s">
        <v>79</v>
      </c>
    </row>
    <row r="38" spans="3:13" ht="12.75">
      <c r="C38" s="92" t="s">
        <v>15</v>
      </c>
      <c r="D38" s="92"/>
      <c r="E38" s="90" t="s">
        <v>16</v>
      </c>
      <c r="F38" s="90"/>
      <c r="G38" s="90" t="s">
        <v>17</v>
      </c>
      <c r="H38" s="90"/>
      <c r="I38" s="90" t="s">
        <v>18</v>
      </c>
      <c r="J38" s="90"/>
      <c r="K38" s="2" t="s">
        <v>19</v>
      </c>
      <c r="L38" s="4" t="s">
        <v>20</v>
      </c>
      <c r="M38" s="4" t="s">
        <v>76</v>
      </c>
    </row>
    <row r="39" spans="2:10" ht="12.75">
      <c r="B39" s="3" t="s">
        <v>14</v>
      </c>
      <c r="C39" s="11" t="s">
        <v>27</v>
      </c>
      <c r="D39" s="11" t="s">
        <v>28</v>
      </c>
      <c r="E39" s="1" t="s">
        <v>27</v>
      </c>
      <c r="F39" s="1" t="s">
        <v>28</v>
      </c>
      <c r="G39" s="1" t="s">
        <v>29</v>
      </c>
      <c r="H39" s="1" t="s">
        <v>30</v>
      </c>
      <c r="I39" s="1" t="s">
        <v>29</v>
      </c>
      <c r="J39" s="1" t="s">
        <v>30</v>
      </c>
    </row>
    <row r="40" spans="1:13" ht="12.75">
      <c r="A40" s="3" t="s">
        <v>47</v>
      </c>
      <c r="B40" s="3">
        <v>150</v>
      </c>
      <c r="C40" s="12">
        <v>0</v>
      </c>
      <c r="D40" s="12">
        <v>0</v>
      </c>
      <c r="E40" s="3">
        <f>C40-B40</f>
        <v>-150</v>
      </c>
      <c r="F40" s="3">
        <f>D40</f>
        <v>0</v>
      </c>
      <c r="G40" s="4">
        <v>0.02</v>
      </c>
      <c r="H40" s="4">
        <v>0.1</v>
      </c>
      <c r="I40" s="4">
        <f aca="true" t="shared" si="11" ref="I40:I45">IF(E40&lt;0,0,E40*G40)</f>
        <v>0</v>
      </c>
      <c r="J40" s="4">
        <f aca="true" t="shared" si="12" ref="J40:J45">IF(F40&lt;0,0,F40*H40)</f>
        <v>0</v>
      </c>
      <c r="K40" s="4">
        <f aca="true" t="shared" si="13" ref="K40:K45">SUM(I40:J40)</f>
        <v>0</v>
      </c>
      <c r="L40" s="4">
        <v>15</v>
      </c>
      <c r="M40" s="42">
        <f aca="true" t="shared" si="14" ref="M40:M45">SUM(K40:L40)</f>
        <v>15</v>
      </c>
    </row>
    <row r="41" spans="1:13" ht="12.75">
      <c r="A41" s="3" t="s">
        <v>45</v>
      </c>
      <c r="B41" s="3">
        <v>60</v>
      </c>
      <c r="C41" s="13">
        <v>0</v>
      </c>
      <c r="D41" s="12">
        <v>0</v>
      </c>
      <c r="E41" s="3">
        <f>IF(D41-B41&gt;0,C41,C41+(D41-B41))</f>
        <v>-60</v>
      </c>
      <c r="F41" s="3">
        <f>D41-B41</f>
        <v>-60</v>
      </c>
      <c r="G41" s="4">
        <v>0.02</v>
      </c>
      <c r="H41" s="4">
        <v>0.1</v>
      </c>
      <c r="I41" s="4">
        <f t="shared" si="11"/>
        <v>0</v>
      </c>
      <c r="J41" s="4">
        <f t="shared" si="12"/>
        <v>0</v>
      </c>
      <c r="K41" s="4">
        <f t="shared" si="13"/>
        <v>0</v>
      </c>
      <c r="L41" s="4">
        <v>18</v>
      </c>
      <c r="M41" s="4">
        <f t="shared" si="14"/>
        <v>18</v>
      </c>
    </row>
    <row r="42" spans="1:13" ht="12.75">
      <c r="A42" s="3" t="s">
        <v>48</v>
      </c>
      <c r="B42" s="3">
        <v>1200</v>
      </c>
      <c r="C42" s="13">
        <v>0</v>
      </c>
      <c r="D42" s="12">
        <v>0</v>
      </c>
      <c r="E42" s="3">
        <f>IF(D42-B42&gt;0,C42,C42+(D42-B42))</f>
        <v>-1200</v>
      </c>
      <c r="F42" s="3">
        <f>D42</f>
        <v>0</v>
      </c>
      <c r="G42" s="4">
        <v>0.02</v>
      </c>
      <c r="H42" s="4">
        <v>0.1</v>
      </c>
      <c r="I42" s="4">
        <f t="shared" si="11"/>
        <v>0</v>
      </c>
      <c r="J42" s="4">
        <f t="shared" si="12"/>
        <v>0</v>
      </c>
      <c r="K42" s="4">
        <f t="shared" si="13"/>
        <v>0</v>
      </c>
      <c r="L42" s="4">
        <v>25</v>
      </c>
      <c r="M42" s="4">
        <f t="shared" si="14"/>
        <v>25</v>
      </c>
    </row>
    <row r="43" spans="1:13" ht="12.75">
      <c r="A43" s="3" t="s">
        <v>43</v>
      </c>
      <c r="B43" s="3">
        <v>120</v>
      </c>
      <c r="C43" s="13">
        <v>0</v>
      </c>
      <c r="D43" s="12">
        <v>0</v>
      </c>
      <c r="E43" s="3">
        <f>IF(D43-B43&gt;0,C43,C43+(D43-B43))</f>
        <v>-120</v>
      </c>
      <c r="F43" s="3">
        <f>D43-B43</f>
        <v>-120</v>
      </c>
      <c r="G43" s="4">
        <v>0.05</v>
      </c>
      <c r="H43" s="4">
        <v>0.05</v>
      </c>
      <c r="I43" s="4">
        <f t="shared" si="11"/>
        <v>0</v>
      </c>
      <c r="J43" s="4">
        <f t="shared" si="12"/>
        <v>0</v>
      </c>
      <c r="K43" s="4">
        <f t="shared" si="13"/>
        <v>0</v>
      </c>
      <c r="L43" s="4">
        <v>25</v>
      </c>
      <c r="M43" s="4">
        <f t="shared" si="14"/>
        <v>25</v>
      </c>
    </row>
    <row r="44" spans="1:13" ht="12.75">
      <c r="A44" s="3" t="s">
        <v>41</v>
      </c>
      <c r="B44" s="3">
        <v>360</v>
      </c>
      <c r="C44" s="13">
        <v>0</v>
      </c>
      <c r="D44" s="12">
        <v>0</v>
      </c>
      <c r="E44" s="3">
        <f>IF(D44-B44&gt;0,C44,C44+(D44-B44))</f>
        <v>-360</v>
      </c>
      <c r="F44" s="3">
        <f>D44-B44</f>
        <v>-360</v>
      </c>
      <c r="G44" s="4">
        <v>0.05</v>
      </c>
      <c r="H44" s="4">
        <v>0.05</v>
      </c>
      <c r="I44" s="4">
        <f t="shared" si="11"/>
        <v>0</v>
      </c>
      <c r="J44" s="4">
        <f t="shared" si="12"/>
        <v>0</v>
      </c>
      <c r="K44" s="4">
        <f t="shared" si="13"/>
        <v>0</v>
      </c>
      <c r="L44" s="4">
        <v>35</v>
      </c>
      <c r="M44" s="4">
        <f t="shared" si="14"/>
        <v>35</v>
      </c>
    </row>
    <row r="45" spans="1:13" ht="12.75">
      <c r="A45" s="3" t="s">
        <v>39</v>
      </c>
      <c r="B45" s="3">
        <v>720</v>
      </c>
      <c r="C45" s="13">
        <v>0</v>
      </c>
      <c r="D45" s="12">
        <v>0</v>
      </c>
      <c r="E45" s="3">
        <f>IF(D45-B45&gt;0,C45,C45+(D45-B45))</f>
        <v>-720</v>
      </c>
      <c r="F45" s="3">
        <f>D45-B45</f>
        <v>-720</v>
      </c>
      <c r="G45" s="4">
        <v>0.05</v>
      </c>
      <c r="H45" s="4">
        <v>0.05</v>
      </c>
      <c r="I45" s="4">
        <f t="shared" si="11"/>
        <v>0</v>
      </c>
      <c r="J45" s="4">
        <f t="shared" si="12"/>
        <v>0</v>
      </c>
      <c r="K45" s="4">
        <f t="shared" si="13"/>
        <v>0</v>
      </c>
      <c r="L45" s="4">
        <v>50</v>
      </c>
      <c r="M45" s="4">
        <f t="shared" si="14"/>
        <v>50</v>
      </c>
    </row>
    <row r="50" spans="3:11" ht="12.75">
      <c r="C50" s="1"/>
      <c r="D50" s="1"/>
      <c r="E50" s="1"/>
      <c r="F50" s="1"/>
      <c r="G50" s="1"/>
      <c r="H50" s="1"/>
      <c r="I50" s="1"/>
      <c r="J50" s="1"/>
      <c r="K50" s="2"/>
    </row>
    <row r="51" spans="3:10" ht="12.75">
      <c r="C51" s="1"/>
      <c r="D51" s="1"/>
      <c r="E51" s="1"/>
      <c r="F51" s="1"/>
      <c r="G51" s="1"/>
      <c r="H51" s="1"/>
      <c r="I51" s="1"/>
      <c r="J5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H1">
      <selection activeCell="M49" sqref="M49"/>
    </sheetView>
  </sheetViews>
  <sheetFormatPr defaultColWidth="9.140625" defaultRowHeight="12.75"/>
  <cols>
    <col min="1" max="1" width="15.00390625" style="0" customWidth="1"/>
    <col min="2" max="10" width="13.7109375" style="0" customWidth="1"/>
    <col min="11" max="11" width="17.28125" style="0" customWidth="1"/>
    <col min="12" max="12" width="13.7109375" style="0" customWidth="1"/>
    <col min="13" max="13" width="19.140625" style="0" customWidth="1"/>
  </cols>
  <sheetData>
    <row r="1" ht="20.25">
      <c r="A1" s="29" t="s">
        <v>80</v>
      </c>
    </row>
    <row r="3" spans="1:2" ht="13.5" thickBot="1">
      <c r="A3" s="3" t="s">
        <v>0</v>
      </c>
      <c r="B3" s="3"/>
    </row>
    <row r="4" spans="1:2" ht="26.25" thickTop="1">
      <c r="A4" s="9" t="s">
        <v>1</v>
      </c>
      <c r="B4" s="10" t="s">
        <v>2</v>
      </c>
    </row>
    <row r="5" spans="1:2" ht="13.5" thickBot="1">
      <c r="A5" s="7">
        <v>0</v>
      </c>
      <c r="B5" s="8">
        <f>((A5*52)/12)*60</f>
        <v>0</v>
      </c>
    </row>
    <row r="6" ht="13.5" thickTop="1"/>
    <row r="7" spans="1:13" s="3" customFormat="1" ht="12.75">
      <c r="A7" s="3" t="s">
        <v>75</v>
      </c>
      <c r="K7" s="4"/>
      <c r="L7" s="4"/>
      <c r="M7" s="4"/>
    </row>
    <row r="8" spans="3:13" s="3" customFormat="1" ht="12.75">
      <c r="C8" s="92" t="s">
        <v>15</v>
      </c>
      <c r="D8" s="92"/>
      <c r="E8" s="90" t="s">
        <v>16</v>
      </c>
      <c r="F8" s="90"/>
      <c r="G8" s="90" t="s">
        <v>17</v>
      </c>
      <c r="H8" s="90"/>
      <c r="I8" s="90" t="s">
        <v>18</v>
      </c>
      <c r="J8" s="90"/>
      <c r="K8" s="2" t="s">
        <v>19</v>
      </c>
      <c r="L8" s="4" t="s">
        <v>20</v>
      </c>
      <c r="M8" s="4" t="s">
        <v>76</v>
      </c>
    </row>
    <row r="9" spans="2:13" s="3" customFormat="1" ht="12.75">
      <c r="B9" s="3" t="s">
        <v>14</v>
      </c>
      <c r="C9" s="11" t="s">
        <v>27</v>
      </c>
      <c r="D9" s="11" t="s">
        <v>28</v>
      </c>
      <c r="E9" s="1" t="s">
        <v>27</v>
      </c>
      <c r="F9" s="1" t="s">
        <v>28</v>
      </c>
      <c r="G9" s="1" t="s">
        <v>29</v>
      </c>
      <c r="H9" s="1" t="s">
        <v>30</v>
      </c>
      <c r="I9" s="1" t="s">
        <v>29</v>
      </c>
      <c r="J9" s="1" t="s">
        <v>30</v>
      </c>
      <c r="K9" s="4"/>
      <c r="L9" s="4"/>
      <c r="M9" s="4"/>
    </row>
    <row r="10" spans="1:13" s="3" customFormat="1" ht="12.75">
      <c r="A10" s="3" t="s">
        <v>60</v>
      </c>
      <c r="B10" s="3">
        <v>1520.83</v>
      </c>
      <c r="C10" s="12">
        <v>0</v>
      </c>
      <c r="D10" s="12">
        <v>1300</v>
      </c>
      <c r="E10" s="3">
        <f>C10-B10</f>
        <v>-1520.83</v>
      </c>
      <c r="F10" s="3">
        <f>D10</f>
        <v>1300</v>
      </c>
      <c r="G10" s="4">
        <v>0.01</v>
      </c>
      <c r="H10" s="4">
        <v>0.4</v>
      </c>
      <c r="I10" s="4">
        <f aca="true" t="shared" si="0" ref="I10:J15">IF(E10&lt;0,0,E10*G10)</f>
        <v>0</v>
      </c>
      <c r="J10" s="4">
        <f t="shared" si="0"/>
        <v>520</v>
      </c>
      <c r="K10" s="4">
        <f aca="true" t="shared" si="1" ref="K10:K15">SUM(I10:J10)</f>
        <v>520</v>
      </c>
      <c r="L10" s="4">
        <v>15.21</v>
      </c>
      <c r="M10" s="4">
        <f aca="true" t="shared" si="2" ref="M10:M15">SUM(K10:L10)</f>
        <v>535.21</v>
      </c>
    </row>
    <row r="11" spans="1:13" s="3" customFormat="1" ht="12.75">
      <c r="A11" s="3" t="s">
        <v>57</v>
      </c>
      <c r="B11" s="3">
        <v>15</v>
      </c>
      <c r="C11" s="13">
        <v>0</v>
      </c>
      <c r="D11" s="12">
        <v>1300</v>
      </c>
      <c r="E11" s="3">
        <f aca="true" t="shared" si="3" ref="E11:E18">IF(D11-B11&gt;0,C11,C11+(D11-B11))</f>
        <v>0</v>
      </c>
      <c r="F11" s="3">
        <f>D11-B11</f>
        <v>1285</v>
      </c>
      <c r="G11" s="4">
        <v>0.05</v>
      </c>
      <c r="H11" s="4">
        <v>0.2938</v>
      </c>
      <c r="I11" s="4">
        <f t="shared" si="0"/>
        <v>0</v>
      </c>
      <c r="J11" s="4">
        <f t="shared" si="0"/>
        <v>377.533</v>
      </c>
      <c r="K11" s="4">
        <f t="shared" si="1"/>
        <v>377.533</v>
      </c>
      <c r="L11" s="4">
        <v>17.63</v>
      </c>
      <c r="M11" s="4">
        <f t="shared" si="2"/>
        <v>395.163</v>
      </c>
    </row>
    <row r="12" spans="1:13" s="3" customFormat="1" ht="12.75">
      <c r="A12" s="3" t="s">
        <v>59</v>
      </c>
      <c r="B12" s="3">
        <v>30</v>
      </c>
      <c r="C12" s="13">
        <v>0</v>
      </c>
      <c r="D12" s="12">
        <v>1300</v>
      </c>
      <c r="E12" s="3">
        <f t="shared" si="3"/>
        <v>0</v>
      </c>
      <c r="F12" s="3">
        <f aca="true" t="shared" si="4" ref="F12:F18">D12-B12</f>
        <v>1270</v>
      </c>
      <c r="G12" s="4">
        <v>0.05</v>
      </c>
      <c r="H12" s="4">
        <v>0.3</v>
      </c>
      <c r="I12" s="4">
        <f t="shared" si="0"/>
        <v>0</v>
      </c>
      <c r="J12" s="4">
        <f t="shared" si="0"/>
        <v>381</v>
      </c>
      <c r="K12" s="4">
        <f t="shared" si="1"/>
        <v>381</v>
      </c>
      <c r="L12" s="4">
        <v>17.5</v>
      </c>
      <c r="M12" s="4">
        <f t="shared" si="2"/>
        <v>398.5</v>
      </c>
    </row>
    <row r="13" spans="1:13" s="3" customFormat="1" ht="12.75">
      <c r="A13" s="3" t="s">
        <v>61</v>
      </c>
      <c r="B13" s="3">
        <v>120</v>
      </c>
      <c r="C13" s="13">
        <v>0</v>
      </c>
      <c r="D13" s="12">
        <v>1300</v>
      </c>
      <c r="E13" s="3">
        <f t="shared" si="3"/>
        <v>0</v>
      </c>
      <c r="F13" s="3">
        <f t="shared" si="4"/>
        <v>1180</v>
      </c>
      <c r="G13" s="4">
        <v>0.05</v>
      </c>
      <c r="H13" s="4">
        <v>0.24</v>
      </c>
      <c r="I13" s="4">
        <f t="shared" si="0"/>
        <v>0</v>
      </c>
      <c r="J13" s="4">
        <f t="shared" si="0"/>
        <v>283.2</v>
      </c>
      <c r="K13" s="4">
        <f t="shared" si="1"/>
        <v>283.2</v>
      </c>
      <c r="L13" s="4">
        <v>25</v>
      </c>
      <c r="M13" s="4">
        <f t="shared" si="2"/>
        <v>308.2</v>
      </c>
    </row>
    <row r="14" spans="1:13" s="3" customFormat="1" ht="12.75">
      <c r="A14" s="3" t="s">
        <v>58</v>
      </c>
      <c r="B14" s="3">
        <v>400</v>
      </c>
      <c r="C14" s="13">
        <v>0</v>
      </c>
      <c r="D14" s="12">
        <v>1300</v>
      </c>
      <c r="E14" s="3">
        <f t="shared" si="3"/>
        <v>0</v>
      </c>
      <c r="F14" s="3">
        <f t="shared" si="4"/>
        <v>900</v>
      </c>
      <c r="G14" s="4">
        <v>0.05</v>
      </c>
      <c r="H14" s="4">
        <v>0.22</v>
      </c>
      <c r="I14" s="4">
        <f t="shared" si="0"/>
        <v>0</v>
      </c>
      <c r="J14" s="4">
        <f t="shared" si="0"/>
        <v>198</v>
      </c>
      <c r="K14" s="4">
        <f t="shared" si="1"/>
        <v>198</v>
      </c>
      <c r="L14" s="4">
        <v>58.75</v>
      </c>
      <c r="M14" s="4">
        <f t="shared" si="2"/>
        <v>256.75</v>
      </c>
    </row>
    <row r="15" spans="1:13" s="3" customFormat="1" ht="12.75">
      <c r="A15" s="3" t="s">
        <v>56</v>
      </c>
      <c r="B15" s="3">
        <v>1300</v>
      </c>
      <c r="C15" s="13">
        <v>0</v>
      </c>
      <c r="D15" s="12">
        <v>1300</v>
      </c>
      <c r="E15" s="3">
        <f t="shared" si="3"/>
        <v>0</v>
      </c>
      <c r="F15" s="3">
        <f t="shared" si="4"/>
        <v>0</v>
      </c>
      <c r="G15" s="4">
        <v>0.05</v>
      </c>
      <c r="H15" s="4">
        <v>0.17</v>
      </c>
      <c r="I15" s="4">
        <f t="shared" si="0"/>
        <v>0</v>
      </c>
      <c r="J15" s="4">
        <f t="shared" si="0"/>
        <v>0</v>
      </c>
      <c r="K15" s="4">
        <f t="shared" si="1"/>
        <v>0</v>
      </c>
      <c r="L15" s="4">
        <v>176.25</v>
      </c>
      <c r="M15" s="42">
        <f t="shared" si="2"/>
        <v>176.25</v>
      </c>
    </row>
    <row r="16" spans="1:13" s="3" customFormat="1" ht="12.75">
      <c r="A16" s="3" t="s">
        <v>55</v>
      </c>
      <c r="B16" s="3">
        <v>3700</v>
      </c>
      <c r="C16" s="13">
        <v>0</v>
      </c>
      <c r="D16" s="12">
        <v>1300</v>
      </c>
      <c r="E16" s="3">
        <f t="shared" si="3"/>
        <v>-2400</v>
      </c>
      <c r="F16" s="3">
        <f t="shared" si="4"/>
        <v>-2400</v>
      </c>
      <c r="G16" s="4">
        <v>0.05</v>
      </c>
      <c r="H16" s="4">
        <v>0.15</v>
      </c>
      <c r="I16" s="4">
        <f aca="true" t="shared" si="5" ref="I16:J18">IF(E16&lt;0,0,E16*G16)</f>
        <v>0</v>
      </c>
      <c r="J16" s="4">
        <f t="shared" si="5"/>
        <v>0</v>
      </c>
      <c r="K16" s="4">
        <f>SUM(I16:J16)</f>
        <v>0</v>
      </c>
      <c r="L16" s="4">
        <v>470</v>
      </c>
      <c r="M16" s="4">
        <f>SUM(K16:L16)</f>
        <v>470</v>
      </c>
    </row>
    <row r="17" spans="1:13" s="3" customFormat="1" ht="12.75">
      <c r="A17" s="3" t="s">
        <v>54</v>
      </c>
      <c r="B17" s="3">
        <v>7500</v>
      </c>
      <c r="C17" s="13">
        <v>0</v>
      </c>
      <c r="D17" s="12">
        <v>1300</v>
      </c>
      <c r="E17" s="3">
        <f t="shared" si="3"/>
        <v>-6200</v>
      </c>
      <c r="F17" s="3">
        <f t="shared" si="4"/>
        <v>-6200</v>
      </c>
      <c r="G17" s="4">
        <v>0.05</v>
      </c>
      <c r="H17" s="4">
        <v>0.15</v>
      </c>
      <c r="I17" s="4">
        <f t="shared" si="5"/>
        <v>0</v>
      </c>
      <c r="J17" s="4">
        <f t="shared" si="5"/>
        <v>0</v>
      </c>
      <c r="K17" s="4">
        <f>SUM(I17:J17)</f>
        <v>0</v>
      </c>
      <c r="L17" s="4">
        <v>940</v>
      </c>
      <c r="M17" s="4">
        <f>SUM(K17:L17)</f>
        <v>940</v>
      </c>
    </row>
    <row r="18" spans="1:13" s="3" customFormat="1" ht="12.75">
      <c r="A18" s="3" t="s">
        <v>50</v>
      </c>
      <c r="B18" s="3">
        <v>120</v>
      </c>
      <c r="C18" s="13">
        <v>0</v>
      </c>
      <c r="D18" s="12">
        <v>1300</v>
      </c>
      <c r="E18" s="3">
        <f t="shared" si="3"/>
        <v>0</v>
      </c>
      <c r="F18" s="3">
        <f t="shared" si="4"/>
        <v>1180</v>
      </c>
      <c r="G18" s="4">
        <v>0.05</v>
      </c>
      <c r="H18" s="4">
        <v>0.24</v>
      </c>
      <c r="I18" s="4">
        <f t="shared" si="5"/>
        <v>0</v>
      </c>
      <c r="J18" s="4">
        <f t="shared" si="5"/>
        <v>283.2</v>
      </c>
      <c r="K18" s="4">
        <f>SUM(I18:J18)</f>
        <v>283.2</v>
      </c>
      <c r="L18" s="4">
        <v>25</v>
      </c>
      <c r="M18" s="4">
        <f>SUM(K18:L18)</f>
        <v>308.2</v>
      </c>
    </row>
    <row r="20" spans="1:13" s="3" customFormat="1" ht="12.75">
      <c r="A20" s="3" t="s">
        <v>77</v>
      </c>
      <c r="K20" s="4"/>
      <c r="L20" s="4"/>
      <c r="M20" s="4"/>
    </row>
    <row r="21" spans="3:13" s="3" customFormat="1" ht="12.75">
      <c r="C21" s="92" t="s">
        <v>15</v>
      </c>
      <c r="D21" s="92"/>
      <c r="E21" s="90" t="s">
        <v>16</v>
      </c>
      <c r="F21" s="90"/>
      <c r="G21" s="90" t="s">
        <v>17</v>
      </c>
      <c r="H21" s="90"/>
      <c r="I21" s="90" t="s">
        <v>18</v>
      </c>
      <c r="J21" s="90"/>
      <c r="K21" s="2" t="s">
        <v>19</v>
      </c>
      <c r="L21" s="4" t="s">
        <v>20</v>
      </c>
      <c r="M21" s="4" t="s">
        <v>76</v>
      </c>
    </row>
    <row r="22" spans="2:13" s="3" customFormat="1" ht="12.75">
      <c r="B22" s="3" t="s">
        <v>14</v>
      </c>
      <c r="C22" s="11" t="s">
        <v>27</v>
      </c>
      <c r="D22" s="11" t="s">
        <v>28</v>
      </c>
      <c r="E22" s="1" t="s">
        <v>27</v>
      </c>
      <c r="F22" s="1" t="s">
        <v>28</v>
      </c>
      <c r="G22" s="1" t="s">
        <v>29</v>
      </c>
      <c r="H22" s="1" t="s">
        <v>30</v>
      </c>
      <c r="I22" s="1" t="s">
        <v>29</v>
      </c>
      <c r="J22" s="1" t="s">
        <v>30</v>
      </c>
      <c r="K22" s="4"/>
      <c r="L22" s="4"/>
      <c r="M22" s="4"/>
    </row>
    <row r="23" spans="1:13" s="3" customFormat="1" ht="12.75">
      <c r="A23" s="3" t="s">
        <v>60</v>
      </c>
      <c r="B23" s="3">
        <v>1520.83</v>
      </c>
      <c r="C23" s="12">
        <v>1040</v>
      </c>
      <c r="D23" s="12">
        <v>0</v>
      </c>
      <c r="E23" s="3">
        <f>C23-B23</f>
        <v>-480.8299999999999</v>
      </c>
      <c r="F23" s="3">
        <f>D23</f>
        <v>0</v>
      </c>
      <c r="G23" s="4">
        <v>0.01</v>
      </c>
      <c r="H23" s="4">
        <v>0.4</v>
      </c>
      <c r="I23" s="4">
        <f aca="true" t="shared" si="6" ref="I23:I31">IF(E23&lt;0,0,E23*G23)</f>
        <v>0</v>
      </c>
      <c r="J23" s="4">
        <f aca="true" t="shared" si="7" ref="J23:J31">IF(F23&lt;0,0,F23*H23)</f>
        <v>0</v>
      </c>
      <c r="K23" s="4">
        <f aca="true" t="shared" si="8" ref="K23:K31">SUM(I23:J23)</f>
        <v>0</v>
      </c>
      <c r="L23" s="4">
        <v>15.21</v>
      </c>
      <c r="M23" s="42">
        <f aca="true" t="shared" si="9" ref="M23:M31">SUM(K23:L23)</f>
        <v>15.21</v>
      </c>
    </row>
    <row r="24" spans="1:13" s="3" customFormat="1" ht="12.75">
      <c r="A24" s="3" t="s">
        <v>57</v>
      </c>
      <c r="B24" s="3">
        <v>15</v>
      </c>
      <c r="C24" s="13">
        <v>1040</v>
      </c>
      <c r="D24" s="12">
        <v>0</v>
      </c>
      <c r="E24" s="3">
        <f aca="true" t="shared" si="10" ref="E24:E31">IF(D24-B24&gt;0,C24,C24+(D24-B24))</f>
        <v>1025</v>
      </c>
      <c r="F24" s="3">
        <f>D24-B24</f>
        <v>-15</v>
      </c>
      <c r="G24" s="4">
        <v>0.05</v>
      </c>
      <c r="H24" s="4">
        <v>0.2938</v>
      </c>
      <c r="I24" s="4">
        <f t="shared" si="6"/>
        <v>51.25</v>
      </c>
      <c r="J24" s="4">
        <f t="shared" si="7"/>
        <v>0</v>
      </c>
      <c r="K24" s="4">
        <f t="shared" si="8"/>
        <v>51.25</v>
      </c>
      <c r="L24" s="4">
        <v>17.63</v>
      </c>
      <c r="M24" s="4">
        <f t="shared" si="9"/>
        <v>68.88</v>
      </c>
    </row>
    <row r="25" spans="1:13" s="3" customFormat="1" ht="12.75">
      <c r="A25" s="3" t="s">
        <v>59</v>
      </c>
      <c r="B25" s="3">
        <v>30</v>
      </c>
      <c r="C25" s="12">
        <v>1040</v>
      </c>
      <c r="D25" s="12">
        <v>0</v>
      </c>
      <c r="E25" s="3">
        <f t="shared" si="10"/>
        <v>1010</v>
      </c>
      <c r="F25" s="3">
        <f aca="true" t="shared" si="11" ref="F25:F31">D25-B25</f>
        <v>-30</v>
      </c>
      <c r="G25" s="4">
        <v>0.05</v>
      </c>
      <c r="H25" s="4">
        <v>0.3</v>
      </c>
      <c r="I25" s="4">
        <f t="shared" si="6"/>
        <v>50.5</v>
      </c>
      <c r="J25" s="4">
        <f t="shared" si="7"/>
        <v>0</v>
      </c>
      <c r="K25" s="4">
        <f t="shared" si="8"/>
        <v>50.5</v>
      </c>
      <c r="L25" s="4">
        <v>17.5</v>
      </c>
      <c r="M25" s="4">
        <f t="shared" si="9"/>
        <v>68</v>
      </c>
    </row>
    <row r="26" spans="1:13" s="3" customFormat="1" ht="12.75">
      <c r="A26" s="3" t="s">
        <v>61</v>
      </c>
      <c r="B26" s="3">
        <v>120</v>
      </c>
      <c r="C26" s="12">
        <v>1040</v>
      </c>
      <c r="D26" s="12">
        <v>0</v>
      </c>
      <c r="E26" s="3">
        <f t="shared" si="10"/>
        <v>920</v>
      </c>
      <c r="F26" s="3">
        <f t="shared" si="11"/>
        <v>-120</v>
      </c>
      <c r="G26" s="4">
        <v>0.05</v>
      </c>
      <c r="H26" s="4">
        <v>0.24</v>
      </c>
      <c r="I26" s="4">
        <f t="shared" si="6"/>
        <v>46</v>
      </c>
      <c r="J26" s="4">
        <f t="shared" si="7"/>
        <v>0</v>
      </c>
      <c r="K26" s="4">
        <f t="shared" si="8"/>
        <v>46</v>
      </c>
      <c r="L26" s="4">
        <v>25</v>
      </c>
      <c r="M26" s="4">
        <f t="shared" si="9"/>
        <v>71</v>
      </c>
    </row>
    <row r="27" spans="1:13" s="3" customFormat="1" ht="12.75">
      <c r="A27" s="3" t="s">
        <v>58</v>
      </c>
      <c r="B27" s="3">
        <v>400</v>
      </c>
      <c r="C27" s="12">
        <v>1040</v>
      </c>
      <c r="D27" s="12">
        <v>0</v>
      </c>
      <c r="E27" s="3">
        <f t="shared" si="10"/>
        <v>640</v>
      </c>
      <c r="F27" s="3">
        <f t="shared" si="11"/>
        <v>-400</v>
      </c>
      <c r="G27" s="4">
        <v>0.05</v>
      </c>
      <c r="H27" s="4">
        <v>0.22</v>
      </c>
      <c r="I27" s="4">
        <f t="shared" si="6"/>
        <v>32</v>
      </c>
      <c r="J27" s="4">
        <f t="shared" si="7"/>
        <v>0</v>
      </c>
      <c r="K27" s="4">
        <f t="shared" si="8"/>
        <v>32</v>
      </c>
      <c r="L27" s="4">
        <v>58.75</v>
      </c>
      <c r="M27" s="4">
        <f t="shared" si="9"/>
        <v>90.75</v>
      </c>
    </row>
    <row r="28" spans="1:13" s="3" customFormat="1" ht="12.75">
      <c r="A28" s="3" t="s">
        <v>56</v>
      </c>
      <c r="B28" s="3">
        <v>1300</v>
      </c>
      <c r="C28" s="12">
        <v>1040</v>
      </c>
      <c r="D28" s="12">
        <v>0</v>
      </c>
      <c r="E28" s="3">
        <f t="shared" si="10"/>
        <v>-260</v>
      </c>
      <c r="F28" s="3">
        <f t="shared" si="11"/>
        <v>-1300</v>
      </c>
      <c r="G28" s="4">
        <v>0.05</v>
      </c>
      <c r="H28" s="4">
        <v>0.17</v>
      </c>
      <c r="I28" s="4">
        <f t="shared" si="6"/>
        <v>0</v>
      </c>
      <c r="J28" s="4">
        <f t="shared" si="7"/>
        <v>0</v>
      </c>
      <c r="K28" s="4">
        <f t="shared" si="8"/>
        <v>0</v>
      </c>
      <c r="L28" s="4">
        <v>176.25</v>
      </c>
      <c r="M28" s="4">
        <f t="shared" si="9"/>
        <v>176.25</v>
      </c>
    </row>
    <row r="29" spans="1:13" s="3" customFormat="1" ht="12.75">
      <c r="A29" s="3" t="s">
        <v>55</v>
      </c>
      <c r="B29" s="3">
        <v>3700</v>
      </c>
      <c r="C29" s="12">
        <v>1040</v>
      </c>
      <c r="D29" s="12">
        <v>0</v>
      </c>
      <c r="E29" s="3">
        <f t="shared" si="10"/>
        <v>-2660</v>
      </c>
      <c r="F29" s="3">
        <f t="shared" si="11"/>
        <v>-3700</v>
      </c>
      <c r="G29" s="4">
        <v>0.05</v>
      </c>
      <c r="H29" s="4">
        <v>0.15</v>
      </c>
      <c r="I29" s="4">
        <f t="shared" si="6"/>
        <v>0</v>
      </c>
      <c r="J29" s="4">
        <f t="shared" si="7"/>
        <v>0</v>
      </c>
      <c r="K29" s="4">
        <f t="shared" si="8"/>
        <v>0</v>
      </c>
      <c r="L29" s="4">
        <v>470</v>
      </c>
      <c r="M29" s="4">
        <f t="shared" si="9"/>
        <v>470</v>
      </c>
    </row>
    <row r="30" spans="1:13" s="3" customFormat="1" ht="12.75">
      <c r="A30" s="3" t="s">
        <v>54</v>
      </c>
      <c r="B30" s="3">
        <v>7500</v>
      </c>
      <c r="C30" s="12">
        <v>1040</v>
      </c>
      <c r="D30" s="12">
        <v>0</v>
      </c>
      <c r="E30" s="3">
        <f t="shared" si="10"/>
        <v>-6460</v>
      </c>
      <c r="F30" s="3">
        <f t="shared" si="11"/>
        <v>-7500</v>
      </c>
      <c r="G30" s="4">
        <v>0.05</v>
      </c>
      <c r="H30" s="4">
        <v>0.15</v>
      </c>
      <c r="I30" s="4">
        <f t="shared" si="6"/>
        <v>0</v>
      </c>
      <c r="J30" s="4">
        <f t="shared" si="7"/>
        <v>0</v>
      </c>
      <c r="K30" s="4">
        <f t="shared" si="8"/>
        <v>0</v>
      </c>
      <c r="L30" s="4">
        <v>940</v>
      </c>
      <c r="M30" s="4">
        <f t="shared" si="9"/>
        <v>940</v>
      </c>
    </row>
    <row r="31" spans="1:13" s="3" customFormat="1" ht="12.75">
      <c r="A31" s="3" t="s">
        <v>50</v>
      </c>
      <c r="B31" s="3">
        <v>120</v>
      </c>
      <c r="C31" s="12">
        <v>1040</v>
      </c>
      <c r="D31" s="12">
        <v>0</v>
      </c>
      <c r="E31" s="3">
        <f t="shared" si="10"/>
        <v>920</v>
      </c>
      <c r="F31" s="3">
        <f t="shared" si="11"/>
        <v>-120</v>
      </c>
      <c r="G31" s="4">
        <v>0.05</v>
      </c>
      <c r="H31" s="4">
        <v>0.24</v>
      </c>
      <c r="I31" s="4">
        <f t="shared" si="6"/>
        <v>46</v>
      </c>
      <c r="J31" s="4">
        <f t="shared" si="7"/>
        <v>0</v>
      </c>
      <c r="K31" s="4">
        <f t="shared" si="8"/>
        <v>46</v>
      </c>
      <c r="L31" s="4">
        <v>25</v>
      </c>
      <c r="M31" s="4">
        <f t="shared" si="9"/>
        <v>71</v>
      </c>
    </row>
    <row r="33" spans="1:13" s="3" customFormat="1" ht="12.75">
      <c r="A33" s="3" t="s">
        <v>78</v>
      </c>
      <c r="K33" s="4"/>
      <c r="L33" s="4"/>
      <c r="M33" s="4"/>
    </row>
    <row r="34" spans="3:13" s="3" customFormat="1" ht="12.75">
      <c r="C34" s="92" t="s">
        <v>15</v>
      </c>
      <c r="D34" s="92"/>
      <c r="E34" s="90" t="s">
        <v>16</v>
      </c>
      <c r="F34" s="90"/>
      <c r="G34" s="90" t="s">
        <v>17</v>
      </c>
      <c r="H34" s="90"/>
      <c r="I34" s="90" t="s">
        <v>18</v>
      </c>
      <c r="J34" s="90"/>
      <c r="K34" s="2" t="s">
        <v>19</v>
      </c>
      <c r="L34" s="4" t="s">
        <v>20</v>
      </c>
      <c r="M34" s="4" t="s">
        <v>76</v>
      </c>
    </row>
    <row r="35" spans="2:13" s="3" customFormat="1" ht="12.75">
      <c r="B35" s="3" t="s">
        <v>14</v>
      </c>
      <c r="C35" s="11" t="s">
        <v>27</v>
      </c>
      <c r="D35" s="11" t="s">
        <v>28</v>
      </c>
      <c r="E35" s="1" t="s">
        <v>27</v>
      </c>
      <c r="F35" s="1" t="s">
        <v>28</v>
      </c>
      <c r="G35" s="1" t="s">
        <v>29</v>
      </c>
      <c r="H35" s="1" t="s">
        <v>30</v>
      </c>
      <c r="I35" s="1" t="s">
        <v>29</v>
      </c>
      <c r="J35" s="1" t="s">
        <v>30</v>
      </c>
      <c r="K35" s="4"/>
      <c r="L35" s="4"/>
      <c r="M35" s="4"/>
    </row>
    <row r="36" spans="1:13" s="3" customFormat="1" ht="12.75">
      <c r="A36" s="3" t="s">
        <v>60</v>
      </c>
      <c r="B36" s="3">
        <v>1520.83</v>
      </c>
      <c r="C36" s="12">
        <v>780</v>
      </c>
      <c r="D36" s="12">
        <v>0</v>
      </c>
      <c r="E36" s="3">
        <f>C36-B36</f>
        <v>-740.8299999999999</v>
      </c>
      <c r="F36" s="3">
        <f>D36</f>
        <v>0</v>
      </c>
      <c r="G36" s="4">
        <v>0.01</v>
      </c>
      <c r="H36" s="4">
        <v>0.4</v>
      </c>
      <c r="I36" s="4">
        <f aca="true" t="shared" si="12" ref="I36:I44">IF(E36&lt;0,0,E36*G36)</f>
        <v>0</v>
      </c>
      <c r="J36" s="4">
        <f aca="true" t="shared" si="13" ref="J36:J44">IF(F36&lt;0,0,F36*H36)</f>
        <v>0</v>
      </c>
      <c r="K36" s="4">
        <f aca="true" t="shared" si="14" ref="K36:K44">SUM(I36:J36)</f>
        <v>0</v>
      </c>
      <c r="L36" s="4">
        <v>15.21</v>
      </c>
      <c r="M36" s="42">
        <f aca="true" t="shared" si="15" ref="M36:M44">SUM(K36:L36)</f>
        <v>15.21</v>
      </c>
    </row>
    <row r="37" spans="1:13" s="3" customFormat="1" ht="12.75">
      <c r="A37" s="3" t="s">
        <v>57</v>
      </c>
      <c r="B37" s="3">
        <v>15</v>
      </c>
      <c r="C37" s="12">
        <v>780</v>
      </c>
      <c r="D37" s="12">
        <v>0</v>
      </c>
      <c r="E37" s="3">
        <f aca="true" t="shared" si="16" ref="E37:E44">IF(D37-B37&gt;0,C37,C37+(D37-B37))</f>
        <v>765</v>
      </c>
      <c r="F37" s="3">
        <f>D37-B37</f>
        <v>-15</v>
      </c>
      <c r="G37" s="4">
        <v>0.05</v>
      </c>
      <c r="H37" s="4">
        <v>0.2938</v>
      </c>
      <c r="I37" s="4">
        <f t="shared" si="12"/>
        <v>38.25</v>
      </c>
      <c r="J37" s="4">
        <f t="shared" si="13"/>
        <v>0</v>
      </c>
      <c r="K37" s="4">
        <f t="shared" si="14"/>
        <v>38.25</v>
      </c>
      <c r="L37" s="4">
        <v>17.63</v>
      </c>
      <c r="M37" s="4">
        <f t="shared" si="15"/>
        <v>55.879999999999995</v>
      </c>
    </row>
    <row r="38" spans="1:13" s="3" customFormat="1" ht="12.75">
      <c r="A38" s="3" t="s">
        <v>59</v>
      </c>
      <c r="B38" s="3">
        <v>30</v>
      </c>
      <c r="C38" s="12">
        <v>780</v>
      </c>
      <c r="D38" s="12">
        <v>0</v>
      </c>
      <c r="E38" s="3">
        <f t="shared" si="16"/>
        <v>750</v>
      </c>
      <c r="F38" s="3">
        <f aca="true" t="shared" si="17" ref="F38:F44">D38-B38</f>
        <v>-30</v>
      </c>
      <c r="G38" s="4">
        <v>0.05</v>
      </c>
      <c r="H38" s="4">
        <v>0.3</v>
      </c>
      <c r="I38" s="4">
        <f t="shared" si="12"/>
        <v>37.5</v>
      </c>
      <c r="J38" s="4">
        <f t="shared" si="13"/>
        <v>0</v>
      </c>
      <c r="K38" s="4">
        <f t="shared" si="14"/>
        <v>37.5</v>
      </c>
      <c r="L38" s="4">
        <v>17.5</v>
      </c>
      <c r="M38" s="4">
        <f t="shared" si="15"/>
        <v>55</v>
      </c>
    </row>
    <row r="39" spans="1:13" s="3" customFormat="1" ht="12.75">
      <c r="A39" s="3" t="s">
        <v>61</v>
      </c>
      <c r="B39" s="3">
        <v>120</v>
      </c>
      <c r="C39" s="12">
        <v>780</v>
      </c>
      <c r="D39" s="12">
        <v>0</v>
      </c>
      <c r="E39" s="3">
        <f t="shared" si="16"/>
        <v>660</v>
      </c>
      <c r="F39" s="3">
        <f t="shared" si="17"/>
        <v>-120</v>
      </c>
      <c r="G39" s="4">
        <v>0.05</v>
      </c>
      <c r="H39" s="4">
        <v>0.24</v>
      </c>
      <c r="I39" s="4">
        <f t="shared" si="12"/>
        <v>33</v>
      </c>
      <c r="J39" s="4">
        <f t="shared" si="13"/>
        <v>0</v>
      </c>
      <c r="K39" s="4">
        <f t="shared" si="14"/>
        <v>33</v>
      </c>
      <c r="L39" s="4">
        <v>25</v>
      </c>
      <c r="M39" s="4">
        <f t="shared" si="15"/>
        <v>58</v>
      </c>
    </row>
    <row r="40" spans="1:13" s="3" customFormat="1" ht="12.75">
      <c r="A40" s="3" t="s">
        <v>58</v>
      </c>
      <c r="B40" s="3">
        <v>400</v>
      </c>
      <c r="C40" s="12">
        <v>780</v>
      </c>
      <c r="D40" s="12">
        <v>0</v>
      </c>
      <c r="E40" s="3">
        <f t="shared" si="16"/>
        <v>380</v>
      </c>
      <c r="F40" s="3">
        <f t="shared" si="17"/>
        <v>-400</v>
      </c>
      <c r="G40" s="4">
        <v>0.05</v>
      </c>
      <c r="H40" s="4">
        <v>0.22</v>
      </c>
      <c r="I40" s="4">
        <f t="shared" si="12"/>
        <v>19</v>
      </c>
      <c r="J40" s="4">
        <f t="shared" si="13"/>
        <v>0</v>
      </c>
      <c r="K40" s="4">
        <f t="shared" si="14"/>
        <v>19</v>
      </c>
      <c r="L40" s="4">
        <v>58.75</v>
      </c>
      <c r="M40" s="4">
        <f t="shared" si="15"/>
        <v>77.75</v>
      </c>
    </row>
    <row r="41" spans="1:13" s="3" customFormat="1" ht="12.75">
      <c r="A41" s="3" t="s">
        <v>56</v>
      </c>
      <c r="B41" s="3">
        <v>1300</v>
      </c>
      <c r="C41" s="12">
        <v>780</v>
      </c>
      <c r="D41" s="12">
        <v>0</v>
      </c>
      <c r="E41" s="3">
        <f t="shared" si="16"/>
        <v>-520</v>
      </c>
      <c r="F41" s="3">
        <f t="shared" si="17"/>
        <v>-1300</v>
      </c>
      <c r="G41" s="4">
        <v>0.05</v>
      </c>
      <c r="H41" s="4">
        <v>0.17</v>
      </c>
      <c r="I41" s="4">
        <f t="shared" si="12"/>
        <v>0</v>
      </c>
      <c r="J41" s="4">
        <f t="shared" si="13"/>
        <v>0</v>
      </c>
      <c r="K41" s="4">
        <f t="shared" si="14"/>
        <v>0</v>
      </c>
      <c r="L41" s="4">
        <v>176.25</v>
      </c>
      <c r="M41" s="4">
        <f t="shared" si="15"/>
        <v>176.25</v>
      </c>
    </row>
    <row r="42" spans="1:13" s="3" customFormat="1" ht="12.75">
      <c r="A42" s="3" t="s">
        <v>55</v>
      </c>
      <c r="B42" s="3">
        <v>3700</v>
      </c>
      <c r="C42" s="12">
        <v>780</v>
      </c>
      <c r="D42" s="12">
        <v>0</v>
      </c>
      <c r="E42" s="3">
        <f t="shared" si="16"/>
        <v>-2920</v>
      </c>
      <c r="F42" s="3">
        <f t="shared" si="17"/>
        <v>-3700</v>
      </c>
      <c r="G42" s="4">
        <v>0.05</v>
      </c>
      <c r="H42" s="4">
        <v>0.15</v>
      </c>
      <c r="I42" s="4">
        <f t="shared" si="12"/>
        <v>0</v>
      </c>
      <c r="J42" s="4">
        <f t="shared" si="13"/>
        <v>0</v>
      </c>
      <c r="K42" s="4">
        <f t="shared" si="14"/>
        <v>0</v>
      </c>
      <c r="L42" s="4">
        <v>470</v>
      </c>
      <c r="M42" s="4">
        <f t="shared" si="15"/>
        <v>470</v>
      </c>
    </row>
    <row r="43" spans="1:13" s="3" customFormat="1" ht="12.75">
      <c r="A43" s="3" t="s">
        <v>54</v>
      </c>
      <c r="B43" s="3">
        <v>7500</v>
      </c>
      <c r="C43" s="12">
        <v>780</v>
      </c>
      <c r="D43" s="12">
        <v>0</v>
      </c>
      <c r="E43" s="3">
        <f t="shared" si="16"/>
        <v>-6720</v>
      </c>
      <c r="F43" s="3">
        <f t="shared" si="17"/>
        <v>-7500</v>
      </c>
      <c r="G43" s="4">
        <v>0.05</v>
      </c>
      <c r="H43" s="4">
        <v>0.15</v>
      </c>
      <c r="I43" s="4">
        <f t="shared" si="12"/>
        <v>0</v>
      </c>
      <c r="J43" s="4">
        <f t="shared" si="13"/>
        <v>0</v>
      </c>
      <c r="K43" s="4">
        <f t="shared" si="14"/>
        <v>0</v>
      </c>
      <c r="L43" s="4">
        <v>940</v>
      </c>
      <c r="M43" s="4">
        <f t="shared" si="15"/>
        <v>940</v>
      </c>
    </row>
    <row r="44" spans="1:13" s="3" customFormat="1" ht="12.75">
      <c r="A44" s="3" t="s">
        <v>50</v>
      </c>
      <c r="B44" s="3">
        <v>120</v>
      </c>
      <c r="C44" s="12">
        <v>780</v>
      </c>
      <c r="D44" s="12">
        <v>0</v>
      </c>
      <c r="E44" s="3">
        <f t="shared" si="16"/>
        <v>660</v>
      </c>
      <c r="F44" s="3">
        <f t="shared" si="17"/>
        <v>-120</v>
      </c>
      <c r="G44" s="4">
        <v>0.05</v>
      </c>
      <c r="H44" s="4">
        <v>0.24</v>
      </c>
      <c r="I44" s="4">
        <f t="shared" si="12"/>
        <v>33</v>
      </c>
      <c r="J44" s="4">
        <f t="shared" si="13"/>
        <v>0</v>
      </c>
      <c r="K44" s="4">
        <f t="shared" si="14"/>
        <v>33</v>
      </c>
      <c r="L44" s="4">
        <v>25</v>
      </c>
      <c r="M44" s="4">
        <f t="shared" si="15"/>
        <v>58</v>
      </c>
    </row>
    <row r="46" spans="1:13" s="3" customFormat="1" ht="12.75">
      <c r="A46" s="3" t="s">
        <v>79</v>
      </c>
      <c r="K46" s="4"/>
      <c r="L46" s="4"/>
      <c r="M46" s="4"/>
    </row>
    <row r="47" spans="3:13" s="3" customFormat="1" ht="12.75">
      <c r="C47" s="92" t="s">
        <v>15</v>
      </c>
      <c r="D47" s="92"/>
      <c r="E47" s="90" t="s">
        <v>16</v>
      </c>
      <c r="F47" s="90"/>
      <c r="G47" s="90" t="s">
        <v>17</v>
      </c>
      <c r="H47" s="90"/>
      <c r="I47" s="90" t="s">
        <v>18</v>
      </c>
      <c r="J47" s="90"/>
      <c r="K47" s="2" t="s">
        <v>19</v>
      </c>
      <c r="L47" s="4" t="s">
        <v>20</v>
      </c>
      <c r="M47" s="4" t="s">
        <v>76</v>
      </c>
    </row>
    <row r="48" spans="2:13" s="3" customFormat="1" ht="12.75">
      <c r="B48" s="3" t="s">
        <v>14</v>
      </c>
      <c r="C48" s="11" t="s">
        <v>27</v>
      </c>
      <c r="D48" s="11" t="s">
        <v>28</v>
      </c>
      <c r="E48" s="1" t="s">
        <v>27</v>
      </c>
      <c r="F48" s="1" t="s">
        <v>28</v>
      </c>
      <c r="G48" s="1" t="s">
        <v>29</v>
      </c>
      <c r="H48" s="1" t="s">
        <v>30</v>
      </c>
      <c r="I48" s="1" t="s">
        <v>29</v>
      </c>
      <c r="J48" s="1" t="s">
        <v>30</v>
      </c>
      <c r="K48" s="4"/>
      <c r="L48" s="4"/>
      <c r="M48" s="4"/>
    </row>
    <row r="49" spans="1:13" s="3" customFormat="1" ht="12.75">
      <c r="A49" s="3" t="s">
        <v>60</v>
      </c>
      <c r="B49" s="3">
        <v>1520.83</v>
      </c>
      <c r="C49" s="12">
        <v>0</v>
      </c>
      <c r="D49" s="12">
        <v>0</v>
      </c>
      <c r="E49" s="3">
        <f>C49-B49</f>
        <v>-1520.83</v>
      </c>
      <c r="F49" s="3">
        <f>D49</f>
        <v>0</v>
      </c>
      <c r="G49" s="4">
        <v>0.01</v>
      </c>
      <c r="H49" s="4">
        <v>0.4</v>
      </c>
      <c r="I49" s="4">
        <f aca="true" t="shared" si="18" ref="I49:I57">IF(E49&lt;0,0,E49*G49)</f>
        <v>0</v>
      </c>
      <c r="J49" s="4">
        <f aca="true" t="shared" si="19" ref="J49:J57">IF(F49&lt;0,0,F49*H49)</f>
        <v>0</v>
      </c>
      <c r="K49" s="4">
        <f aca="true" t="shared" si="20" ref="K49:K57">SUM(I49:J49)</f>
        <v>0</v>
      </c>
      <c r="L49" s="4">
        <v>15.21</v>
      </c>
      <c r="M49" s="42">
        <f aca="true" t="shared" si="21" ref="M49:M57">SUM(K49:L49)</f>
        <v>15.21</v>
      </c>
    </row>
    <row r="50" spans="1:13" s="3" customFormat="1" ht="12.75">
      <c r="A50" s="3" t="s">
        <v>57</v>
      </c>
      <c r="B50" s="3">
        <v>15</v>
      </c>
      <c r="C50" s="13">
        <v>0</v>
      </c>
      <c r="D50" s="12">
        <v>0</v>
      </c>
      <c r="E50" s="3">
        <f aca="true" t="shared" si="22" ref="E50:E57">IF(D50-B50&gt;0,C50,C50+(D50-B50))</f>
        <v>-15</v>
      </c>
      <c r="F50" s="3">
        <f>D50-B50</f>
        <v>-15</v>
      </c>
      <c r="G50" s="4">
        <v>0.05</v>
      </c>
      <c r="H50" s="4">
        <v>0.2938</v>
      </c>
      <c r="I50" s="4">
        <f t="shared" si="18"/>
        <v>0</v>
      </c>
      <c r="J50" s="4">
        <f t="shared" si="19"/>
        <v>0</v>
      </c>
      <c r="K50" s="4">
        <f t="shared" si="20"/>
        <v>0</v>
      </c>
      <c r="L50" s="4">
        <v>17.63</v>
      </c>
      <c r="M50" s="4">
        <f t="shared" si="21"/>
        <v>17.63</v>
      </c>
    </row>
    <row r="51" spans="1:13" s="3" customFormat="1" ht="12.75">
      <c r="A51" s="3" t="s">
        <v>59</v>
      </c>
      <c r="B51" s="3">
        <v>30</v>
      </c>
      <c r="C51" s="13">
        <v>0</v>
      </c>
      <c r="D51" s="12">
        <v>0</v>
      </c>
      <c r="E51" s="3">
        <f t="shared" si="22"/>
        <v>-30</v>
      </c>
      <c r="F51" s="3">
        <f aca="true" t="shared" si="23" ref="F51:F57">D51-B51</f>
        <v>-30</v>
      </c>
      <c r="G51" s="4">
        <v>0.05</v>
      </c>
      <c r="H51" s="4">
        <v>0.3</v>
      </c>
      <c r="I51" s="4">
        <f t="shared" si="18"/>
        <v>0</v>
      </c>
      <c r="J51" s="4">
        <f t="shared" si="19"/>
        <v>0</v>
      </c>
      <c r="K51" s="4">
        <f t="shared" si="20"/>
        <v>0</v>
      </c>
      <c r="L51" s="4">
        <v>17.5</v>
      </c>
      <c r="M51" s="36">
        <f t="shared" si="21"/>
        <v>17.5</v>
      </c>
    </row>
    <row r="52" spans="1:13" s="3" customFormat="1" ht="12.75">
      <c r="A52" s="3" t="s">
        <v>61</v>
      </c>
      <c r="B52" s="3">
        <v>120</v>
      </c>
      <c r="C52" s="13">
        <v>0</v>
      </c>
      <c r="D52" s="12">
        <v>0</v>
      </c>
      <c r="E52" s="3">
        <f t="shared" si="22"/>
        <v>-120</v>
      </c>
      <c r="F52" s="3">
        <f t="shared" si="23"/>
        <v>-120</v>
      </c>
      <c r="G52" s="4">
        <v>0.05</v>
      </c>
      <c r="H52" s="4">
        <v>0.24</v>
      </c>
      <c r="I52" s="4">
        <f t="shared" si="18"/>
        <v>0</v>
      </c>
      <c r="J52" s="4">
        <f t="shared" si="19"/>
        <v>0</v>
      </c>
      <c r="K52" s="4">
        <f t="shared" si="20"/>
        <v>0</v>
      </c>
      <c r="L52" s="4">
        <v>25</v>
      </c>
      <c r="M52" s="4">
        <f t="shared" si="21"/>
        <v>25</v>
      </c>
    </row>
    <row r="53" spans="1:13" s="3" customFormat="1" ht="12.75">
      <c r="A53" s="3" t="s">
        <v>58</v>
      </c>
      <c r="B53" s="3">
        <v>400</v>
      </c>
      <c r="C53" s="13">
        <v>0</v>
      </c>
      <c r="D53" s="12">
        <v>0</v>
      </c>
      <c r="E53" s="3">
        <f t="shared" si="22"/>
        <v>-400</v>
      </c>
      <c r="F53" s="3">
        <f t="shared" si="23"/>
        <v>-400</v>
      </c>
      <c r="G53" s="4">
        <v>0.05</v>
      </c>
      <c r="H53" s="4">
        <v>0.22</v>
      </c>
      <c r="I53" s="4">
        <f t="shared" si="18"/>
        <v>0</v>
      </c>
      <c r="J53" s="4">
        <f t="shared" si="19"/>
        <v>0</v>
      </c>
      <c r="K53" s="4">
        <f t="shared" si="20"/>
        <v>0</v>
      </c>
      <c r="L53" s="4">
        <v>58.75</v>
      </c>
      <c r="M53" s="4">
        <f t="shared" si="21"/>
        <v>58.75</v>
      </c>
    </row>
    <row r="54" spans="1:13" s="3" customFormat="1" ht="12.75">
      <c r="A54" s="3" t="s">
        <v>56</v>
      </c>
      <c r="B54" s="3">
        <v>1300</v>
      </c>
      <c r="C54" s="13">
        <v>0</v>
      </c>
      <c r="D54" s="12">
        <v>0</v>
      </c>
      <c r="E54" s="3">
        <f t="shared" si="22"/>
        <v>-1300</v>
      </c>
      <c r="F54" s="3">
        <f t="shared" si="23"/>
        <v>-1300</v>
      </c>
      <c r="G54" s="4">
        <v>0.05</v>
      </c>
      <c r="H54" s="4">
        <v>0.17</v>
      </c>
      <c r="I54" s="4">
        <f t="shared" si="18"/>
        <v>0</v>
      </c>
      <c r="J54" s="4">
        <f t="shared" si="19"/>
        <v>0</v>
      </c>
      <c r="K54" s="4">
        <f t="shared" si="20"/>
        <v>0</v>
      </c>
      <c r="L54" s="4">
        <v>176.25</v>
      </c>
      <c r="M54" s="4">
        <f t="shared" si="21"/>
        <v>176.25</v>
      </c>
    </row>
    <row r="55" spans="1:13" s="3" customFormat="1" ht="12.75">
      <c r="A55" s="3" t="s">
        <v>55</v>
      </c>
      <c r="B55" s="3">
        <v>3700</v>
      </c>
      <c r="C55" s="13">
        <v>0</v>
      </c>
      <c r="D55" s="12">
        <v>0</v>
      </c>
      <c r="E55" s="3">
        <f t="shared" si="22"/>
        <v>-3700</v>
      </c>
      <c r="F55" s="3">
        <f t="shared" si="23"/>
        <v>-3700</v>
      </c>
      <c r="G55" s="4">
        <v>0.05</v>
      </c>
      <c r="H55" s="4">
        <v>0.15</v>
      </c>
      <c r="I55" s="4">
        <f t="shared" si="18"/>
        <v>0</v>
      </c>
      <c r="J55" s="4">
        <f t="shared" si="19"/>
        <v>0</v>
      </c>
      <c r="K55" s="4">
        <f t="shared" si="20"/>
        <v>0</v>
      </c>
      <c r="L55" s="4">
        <v>470</v>
      </c>
      <c r="M55" s="4">
        <f t="shared" si="21"/>
        <v>470</v>
      </c>
    </row>
    <row r="56" spans="1:13" s="3" customFormat="1" ht="12.75">
      <c r="A56" s="3" t="s">
        <v>54</v>
      </c>
      <c r="B56" s="3">
        <v>7500</v>
      </c>
      <c r="C56" s="13">
        <v>0</v>
      </c>
      <c r="D56" s="12">
        <v>0</v>
      </c>
      <c r="E56" s="3">
        <f t="shared" si="22"/>
        <v>-7500</v>
      </c>
      <c r="F56" s="3">
        <f t="shared" si="23"/>
        <v>-7500</v>
      </c>
      <c r="G56" s="4">
        <v>0.05</v>
      </c>
      <c r="H56" s="4">
        <v>0.15</v>
      </c>
      <c r="I56" s="4">
        <f t="shared" si="18"/>
        <v>0</v>
      </c>
      <c r="J56" s="4">
        <f t="shared" si="19"/>
        <v>0</v>
      </c>
      <c r="K56" s="4">
        <f t="shared" si="20"/>
        <v>0</v>
      </c>
      <c r="L56" s="4">
        <v>940</v>
      </c>
      <c r="M56" s="4">
        <f t="shared" si="21"/>
        <v>940</v>
      </c>
    </row>
    <row r="57" spans="1:13" s="3" customFormat="1" ht="12.75">
      <c r="A57" s="3" t="s">
        <v>50</v>
      </c>
      <c r="B57" s="3">
        <v>120</v>
      </c>
      <c r="C57" s="13">
        <v>0</v>
      </c>
      <c r="D57" s="12">
        <v>0</v>
      </c>
      <c r="E57" s="3">
        <f t="shared" si="22"/>
        <v>-120</v>
      </c>
      <c r="F57" s="3">
        <f t="shared" si="23"/>
        <v>-120</v>
      </c>
      <c r="G57" s="4">
        <v>0.05</v>
      </c>
      <c r="H57" s="4">
        <v>0.24</v>
      </c>
      <c r="I57" s="4">
        <f t="shared" si="18"/>
        <v>0</v>
      </c>
      <c r="J57" s="4">
        <f t="shared" si="19"/>
        <v>0</v>
      </c>
      <c r="K57" s="4">
        <f t="shared" si="20"/>
        <v>0</v>
      </c>
      <c r="L57" s="4">
        <v>25</v>
      </c>
      <c r="M57" s="4">
        <f t="shared" si="21"/>
        <v>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pane xSplit="8190" topLeftCell="W1" activePane="topLeft" state="split"/>
      <selection pane="topLeft" activeCell="A7" sqref="A7:U16"/>
      <selection pane="topRight" activeCell="K10" sqref="K10"/>
    </sheetView>
  </sheetViews>
  <sheetFormatPr defaultColWidth="9.140625" defaultRowHeight="12.75"/>
  <cols>
    <col min="1" max="1" width="16.7109375" style="0" customWidth="1"/>
    <col min="2" max="10" width="13.7109375" style="0" customWidth="1"/>
    <col min="11" max="11" width="17.140625" style="0" customWidth="1"/>
    <col min="12" max="13" width="13.7109375" style="0" customWidth="1"/>
    <col min="17" max="17" width="18.57421875" style="0" customWidth="1"/>
  </cols>
  <sheetData>
    <row r="1" spans="1:13" s="3" customFormat="1" ht="20.25">
      <c r="A1" s="30" t="s">
        <v>81</v>
      </c>
      <c r="K1" s="4"/>
      <c r="L1" s="4"/>
      <c r="M1" s="4"/>
    </row>
    <row r="2" spans="11:13" s="3" customFormat="1" ht="12.75">
      <c r="K2" s="4"/>
      <c r="L2" s="4"/>
      <c r="M2" s="4"/>
    </row>
    <row r="3" spans="1:13" s="3" customFormat="1" ht="13.5" thickBot="1">
      <c r="A3" s="3" t="s">
        <v>0</v>
      </c>
      <c r="K3" s="4"/>
      <c r="L3" s="4"/>
      <c r="M3" s="4"/>
    </row>
    <row r="4" spans="1:13" s="5" customFormat="1" ht="26.25" thickTop="1">
      <c r="A4" s="9" t="s">
        <v>1</v>
      </c>
      <c r="B4" s="10" t="s">
        <v>2</v>
      </c>
      <c r="C4"/>
      <c r="K4" s="6"/>
      <c r="L4" s="6"/>
      <c r="M4" s="6"/>
    </row>
    <row r="5" spans="1:13" s="3" customFormat="1" ht="13.5" thickBot="1">
      <c r="A5" s="7">
        <v>0</v>
      </c>
      <c r="B5" s="8">
        <f>((A5*52)/12)*60</f>
        <v>0</v>
      </c>
      <c r="C5"/>
      <c r="K5" s="4"/>
      <c r="L5" s="4"/>
      <c r="M5" s="4"/>
    </row>
    <row r="6" spans="11:13" s="3" customFormat="1" ht="13.5" thickTop="1">
      <c r="K6" s="4"/>
      <c r="L6" s="4"/>
      <c r="M6" s="4"/>
    </row>
    <row r="7" spans="1:13" s="3" customFormat="1" ht="12.75">
      <c r="A7" s="3" t="s">
        <v>75</v>
      </c>
      <c r="K7" s="4"/>
      <c r="L7" s="4"/>
      <c r="M7" s="4"/>
    </row>
    <row r="8" spans="3:20" s="3" customFormat="1" ht="12.75">
      <c r="C8" s="92" t="s">
        <v>15</v>
      </c>
      <c r="D8" s="92"/>
      <c r="E8" s="90" t="s">
        <v>16</v>
      </c>
      <c r="F8" s="90"/>
      <c r="G8" s="90" t="s">
        <v>17</v>
      </c>
      <c r="H8" s="90"/>
      <c r="I8" s="90" t="s">
        <v>18</v>
      </c>
      <c r="J8" s="90"/>
      <c r="K8" s="2" t="s">
        <v>19</v>
      </c>
      <c r="L8" s="4" t="s">
        <v>20</v>
      </c>
      <c r="M8" s="4" t="s">
        <v>76</v>
      </c>
      <c r="N8" s="3" t="s">
        <v>62</v>
      </c>
      <c r="O8" s="3" t="s">
        <v>63</v>
      </c>
      <c r="Q8" s="3" t="s">
        <v>64</v>
      </c>
      <c r="R8" s="3" t="s">
        <v>65</v>
      </c>
      <c r="T8" s="3" t="s">
        <v>66</v>
      </c>
    </row>
    <row r="9" spans="2:21" s="3" customFormat="1" ht="12.75">
      <c r="B9" s="3" t="s">
        <v>14</v>
      </c>
      <c r="C9" s="11" t="s">
        <v>27</v>
      </c>
      <c r="D9" s="11" t="s">
        <v>28</v>
      </c>
      <c r="E9" s="1" t="s">
        <v>27</v>
      </c>
      <c r="F9" s="1" t="s">
        <v>28</v>
      </c>
      <c r="G9" s="1" t="s">
        <v>29</v>
      </c>
      <c r="H9" s="1" t="s">
        <v>30</v>
      </c>
      <c r="I9" s="1" t="s">
        <v>29</v>
      </c>
      <c r="J9" s="1" t="s">
        <v>30</v>
      </c>
      <c r="K9" s="4"/>
      <c r="L9" s="4"/>
      <c r="M9" s="4" t="s">
        <v>67</v>
      </c>
      <c r="O9" s="3" t="s">
        <v>28</v>
      </c>
      <c r="P9" s="3" t="s">
        <v>27</v>
      </c>
      <c r="R9" s="3" t="s">
        <v>27</v>
      </c>
      <c r="S9" s="3" t="s">
        <v>28</v>
      </c>
      <c r="T9" s="3" t="s">
        <v>27</v>
      </c>
      <c r="U9" s="3" t="s">
        <v>28</v>
      </c>
    </row>
    <row r="10" spans="1:19" s="3" customFormat="1" ht="12.75">
      <c r="A10" s="3" t="s">
        <v>71</v>
      </c>
      <c r="B10" s="3">
        <v>30</v>
      </c>
      <c r="C10" s="12">
        <v>0</v>
      </c>
      <c r="D10" s="12">
        <v>1300</v>
      </c>
      <c r="E10" s="3">
        <f>IF(D10-B10&gt;0,C10,C10+(D10-B10))</f>
        <v>0</v>
      </c>
      <c r="F10" s="3">
        <f aca="true" t="shared" si="0" ref="F10:F15">D10-B10</f>
        <v>1270</v>
      </c>
      <c r="G10" s="4">
        <v>0.05</v>
      </c>
      <c r="H10" s="4">
        <v>0.3</v>
      </c>
      <c r="I10" s="4">
        <f aca="true" t="shared" si="1" ref="I10:J15">IF(E10&lt;0,0,E10*G10)</f>
        <v>0</v>
      </c>
      <c r="J10" s="4">
        <f t="shared" si="1"/>
        <v>381</v>
      </c>
      <c r="K10" s="4">
        <f aca="true" t="shared" si="2" ref="K10:K15">SUM(I10:J10)</f>
        <v>381</v>
      </c>
      <c r="L10" s="4">
        <v>17.5</v>
      </c>
      <c r="M10" s="4">
        <f>SUM(K10:L10)+N10</f>
        <v>400</v>
      </c>
      <c r="N10" s="4">
        <v>1.5</v>
      </c>
      <c r="O10" s="51"/>
      <c r="P10" s="51"/>
      <c r="Q10" s="51"/>
      <c r="R10" s="51"/>
      <c r="S10" s="51"/>
    </row>
    <row r="11" spans="1:19" s="3" customFormat="1" ht="12.75">
      <c r="A11" s="3" t="s">
        <v>73</v>
      </c>
      <c r="B11" s="3">
        <v>120</v>
      </c>
      <c r="C11" s="13">
        <v>0</v>
      </c>
      <c r="D11" s="12">
        <v>1300</v>
      </c>
      <c r="E11" s="3">
        <f>IF(D11-B11&gt;0,C11,C11+(D11-B11))</f>
        <v>0</v>
      </c>
      <c r="F11" s="3">
        <f t="shared" si="0"/>
        <v>1180</v>
      </c>
      <c r="G11" s="4">
        <v>0.05</v>
      </c>
      <c r="H11" s="4">
        <v>0.25</v>
      </c>
      <c r="I11" s="4">
        <f t="shared" si="1"/>
        <v>0</v>
      </c>
      <c r="J11" s="4">
        <f t="shared" si="1"/>
        <v>295</v>
      </c>
      <c r="K11" s="4">
        <f t="shared" si="2"/>
        <v>295</v>
      </c>
      <c r="L11" s="4">
        <v>25</v>
      </c>
      <c r="M11" s="4">
        <f aca="true" t="shared" si="3" ref="M11:M16">SUM(K11:L11)+N11</f>
        <v>321.5</v>
      </c>
      <c r="N11" s="4">
        <v>1.5</v>
      </c>
      <c r="O11" s="51"/>
      <c r="P11" s="51"/>
      <c r="Q11" s="51"/>
      <c r="R11" s="51"/>
      <c r="S11" s="51"/>
    </row>
    <row r="12" spans="1:19" s="3" customFormat="1" ht="12.75">
      <c r="A12" s="3" t="s">
        <v>69</v>
      </c>
      <c r="B12" s="3">
        <v>0</v>
      </c>
      <c r="C12" s="13">
        <v>0</v>
      </c>
      <c r="D12" s="12">
        <v>1300</v>
      </c>
      <c r="E12" s="3">
        <f>C12-B12</f>
        <v>0</v>
      </c>
      <c r="F12" s="3">
        <f t="shared" si="0"/>
        <v>1300</v>
      </c>
      <c r="G12" s="4">
        <v>0.05</v>
      </c>
      <c r="H12" s="4">
        <v>0.212</v>
      </c>
      <c r="I12" s="4">
        <f t="shared" si="1"/>
        <v>0</v>
      </c>
      <c r="J12" s="4">
        <f t="shared" si="1"/>
        <v>275.59999999999997</v>
      </c>
      <c r="K12" s="4">
        <f t="shared" si="2"/>
        <v>275.59999999999997</v>
      </c>
      <c r="L12" s="4">
        <v>29.38</v>
      </c>
      <c r="M12" s="4">
        <f t="shared" si="3"/>
        <v>307.91999999999996</v>
      </c>
      <c r="N12" s="4">
        <v>2.94</v>
      </c>
      <c r="O12" s="51"/>
      <c r="P12" s="51"/>
      <c r="Q12" s="51"/>
      <c r="R12" s="51"/>
      <c r="S12" s="51"/>
    </row>
    <row r="13" spans="1:19" s="3" customFormat="1" ht="12.75">
      <c r="A13" s="3" t="s">
        <v>72</v>
      </c>
      <c r="B13" s="3">
        <v>240</v>
      </c>
      <c r="C13" s="13">
        <v>0</v>
      </c>
      <c r="D13" s="12">
        <v>1300</v>
      </c>
      <c r="E13" s="3">
        <f>IF(D13-B13&gt;0,C13,C13+(D13-B13))</f>
        <v>0</v>
      </c>
      <c r="F13" s="3">
        <f t="shared" si="0"/>
        <v>1060</v>
      </c>
      <c r="G13" s="4">
        <v>0.05</v>
      </c>
      <c r="H13" s="4">
        <v>0.2</v>
      </c>
      <c r="I13" s="4">
        <f t="shared" si="1"/>
        <v>0</v>
      </c>
      <c r="J13" s="4">
        <f t="shared" si="1"/>
        <v>212</v>
      </c>
      <c r="K13" s="4">
        <f t="shared" si="2"/>
        <v>212</v>
      </c>
      <c r="L13" s="4">
        <v>40</v>
      </c>
      <c r="M13" s="4">
        <f t="shared" si="3"/>
        <v>253.5</v>
      </c>
      <c r="N13" s="4">
        <v>1.5</v>
      </c>
      <c r="O13" s="51"/>
      <c r="P13" s="51"/>
      <c r="Q13" s="51"/>
      <c r="R13" s="51"/>
      <c r="S13" s="51"/>
    </row>
    <row r="14" spans="1:19" s="3" customFormat="1" ht="12.75">
      <c r="A14" s="3" t="s">
        <v>70</v>
      </c>
      <c r="B14" s="3">
        <v>480</v>
      </c>
      <c r="C14" s="13">
        <v>0</v>
      </c>
      <c r="D14" s="12">
        <v>1300</v>
      </c>
      <c r="E14" s="3">
        <f>IF(D14-B14&gt;0,C14,C14+(D14-B14))</f>
        <v>0</v>
      </c>
      <c r="F14" s="3">
        <f t="shared" si="0"/>
        <v>820</v>
      </c>
      <c r="G14" s="4">
        <v>0.05</v>
      </c>
      <c r="H14" s="4">
        <v>0.18</v>
      </c>
      <c r="I14" s="4">
        <f t="shared" si="1"/>
        <v>0</v>
      </c>
      <c r="J14" s="4">
        <f t="shared" si="1"/>
        <v>147.6</v>
      </c>
      <c r="K14" s="4">
        <f t="shared" si="2"/>
        <v>147.6</v>
      </c>
      <c r="L14" s="4">
        <v>70</v>
      </c>
      <c r="M14" s="4">
        <f t="shared" si="3"/>
        <v>219.1</v>
      </c>
      <c r="N14" s="4">
        <v>1.5</v>
      </c>
      <c r="O14" s="51"/>
      <c r="P14" s="51"/>
      <c r="Q14" s="51"/>
      <c r="R14" s="51"/>
      <c r="S14" s="51"/>
    </row>
    <row r="15" spans="1:19" s="3" customFormat="1" ht="12.75">
      <c r="A15" s="3" t="s">
        <v>68</v>
      </c>
      <c r="B15" s="3">
        <v>720</v>
      </c>
      <c r="C15" s="13">
        <v>0</v>
      </c>
      <c r="D15" s="12">
        <v>1300</v>
      </c>
      <c r="E15" s="3">
        <f>IF(D15-B15&gt;0,C15,C15+(D15-B15))</f>
        <v>0</v>
      </c>
      <c r="F15" s="3">
        <f t="shared" si="0"/>
        <v>580</v>
      </c>
      <c r="G15" s="4">
        <v>0.05</v>
      </c>
      <c r="H15" s="4">
        <v>0.16</v>
      </c>
      <c r="I15" s="4">
        <f t="shared" si="1"/>
        <v>0</v>
      </c>
      <c r="J15" s="4">
        <f t="shared" si="1"/>
        <v>92.8</v>
      </c>
      <c r="K15" s="4">
        <f t="shared" si="2"/>
        <v>92.8</v>
      </c>
      <c r="L15" s="4">
        <v>100</v>
      </c>
      <c r="M15" s="4">
        <f t="shared" si="3"/>
        <v>194.3</v>
      </c>
      <c r="N15" s="4">
        <v>1.5</v>
      </c>
      <c r="O15" s="51"/>
      <c r="P15" s="51"/>
      <c r="Q15" s="51"/>
      <c r="R15" s="51"/>
      <c r="S15" s="51"/>
    </row>
    <row r="16" spans="1:21" ht="12.75">
      <c r="A16" s="52" t="s">
        <v>53</v>
      </c>
      <c r="B16" s="3">
        <v>250</v>
      </c>
      <c r="C16" s="13">
        <v>0</v>
      </c>
      <c r="D16" s="12">
        <v>0</v>
      </c>
      <c r="E16" s="3">
        <f>C16-B16</f>
        <v>-250</v>
      </c>
      <c r="F16" s="3">
        <f>D16</f>
        <v>0</v>
      </c>
      <c r="G16" s="4">
        <v>0.05</v>
      </c>
      <c r="H16" s="4">
        <v>0.35</v>
      </c>
      <c r="I16" s="4">
        <f>IF(E16&lt;0,0,E16*G16)</f>
        <v>0</v>
      </c>
      <c r="J16" s="4">
        <f>IF(F16&lt;0,0,F16*H16)</f>
        <v>0</v>
      </c>
      <c r="K16" s="4">
        <f>SUM(I16+J16+T16+U16)</f>
        <v>130</v>
      </c>
      <c r="L16" s="4">
        <v>14.99</v>
      </c>
      <c r="M16" s="42">
        <f t="shared" si="3"/>
        <v>146.49</v>
      </c>
      <c r="N16" s="4">
        <v>1.5</v>
      </c>
      <c r="O16" s="12">
        <v>1300</v>
      </c>
      <c r="P16" s="12">
        <v>0</v>
      </c>
      <c r="Q16">
        <f>IF(E16&gt;0,P16,P16+E16)</f>
        <v>-250</v>
      </c>
      <c r="R16" s="49">
        <v>0.02</v>
      </c>
      <c r="S16" s="49">
        <v>0.1</v>
      </c>
      <c r="T16">
        <f>IF(Q16&lt;0,0,Q16*R16)</f>
        <v>0</v>
      </c>
      <c r="U16" s="49">
        <f>O16*S16</f>
        <v>130</v>
      </c>
    </row>
    <row r="19" spans="1:13" s="3" customFormat="1" ht="12.75">
      <c r="A19" s="3" t="s">
        <v>77</v>
      </c>
      <c r="K19" s="4"/>
      <c r="L19" s="4"/>
      <c r="M19" s="4"/>
    </row>
    <row r="20" spans="3:20" s="3" customFormat="1" ht="12.75">
      <c r="C20" s="92" t="s">
        <v>15</v>
      </c>
      <c r="D20" s="92"/>
      <c r="E20" s="90" t="s">
        <v>16</v>
      </c>
      <c r="F20" s="90"/>
      <c r="G20" s="90" t="s">
        <v>17</v>
      </c>
      <c r="H20" s="90"/>
      <c r="I20" s="90" t="s">
        <v>18</v>
      </c>
      <c r="J20" s="90"/>
      <c r="K20" s="2" t="s">
        <v>19</v>
      </c>
      <c r="L20" s="4" t="s">
        <v>20</v>
      </c>
      <c r="M20" s="4" t="s">
        <v>76</v>
      </c>
      <c r="N20" s="3" t="s">
        <v>62</v>
      </c>
      <c r="O20" s="3" t="s">
        <v>63</v>
      </c>
      <c r="Q20" s="3" t="s">
        <v>64</v>
      </c>
      <c r="R20" s="3" t="s">
        <v>65</v>
      </c>
      <c r="T20" s="3" t="s">
        <v>66</v>
      </c>
    </row>
    <row r="21" spans="2:21" s="3" customFormat="1" ht="12.75">
      <c r="B21" s="3" t="s">
        <v>14</v>
      </c>
      <c r="C21" s="11" t="s">
        <v>27</v>
      </c>
      <c r="D21" s="11" t="s">
        <v>28</v>
      </c>
      <c r="E21" s="1" t="s">
        <v>27</v>
      </c>
      <c r="F21" s="1" t="s">
        <v>28</v>
      </c>
      <c r="G21" s="1" t="s">
        <v>29</v>
      </c>
      <c r="H21" s="1" t="s">
        <v>30</v>
      </c>
      <c r="I21" s="1" t="s">
        <v>29</v>
      </c>
      <c r="J21" s="1" t="s">
        <v>30</v>
      </c>
      <c r="K21" s="4"/>
      <c r="L21" s="4"/>
      <c r="M21" s="4" t="s">
        <v>67</v>
      </c>
      <c r="O21" s="3" t="s">
        <v>28</v>
      </c>
      <c r="P21" s="3" t="s">
        <v>27</v>
      </c>
      <c r="R21" s="3" t="s">
        <v>27</v>
      </c>
      <c r="S21" s="3" t="s">
        <v>28</v>
      </c>
      <c r="T21" s="3" t="s">
        <v>27</v>
      </c>
      <c r="U21" s="3" t="s">
        <v>28</v>
      </c>
    </row>
    <row r="22" spans="1:19" s="3" customFormat="1" ht="12.75">
      <c r="A22" s="3" t="s">
        <v>71</v>
      </c>
      <c r="B22" s="3">
        <v>30</v>
      </c>
      <c r="C22" s="12">
        <v>1040</v>
      </c>
      <c r="D22" s="12">
        <v>0</v>
      </c>
      <c r="E22" s="3">
        <f>IF(D22-B22&gt;0,C22,C22+(D22-B22))</f>
        <v>1010</v>
      </c>
      <c r="F22" s="3">
        <f aca="true" t="shared" si="4" ref="F22:F27">D22-B22</f>
        <v>-30</v>
      </c>
      <c r="G22" s="4">
        <v>0.05</v>
      </c>
      <c r="H22" s="4">
        <v>0.3</v>
      </c>
      <c r="I22" s="4">
        <f aca="true" t="shared" si="5" ref="I22:I28">IF(E22&lt;0,0,E22*G22)</f>
        <v>50.5</v>
      </c>
      <c r="J22" s="4">
        <f aca="true" t="shared" si="6" ref="J22:J28">IF(F22&lt;0,0,F22*H22)</f>
        <v>0</v>
      </c>
      <c r="K22" s="4">
        <f aca="true" t="shared" si="7" ref="K22:K27">SUM(I22:J22)</f>
        <v>50.5</v>
      </c>
      <c r="L22" s="4">
        <v>17.5</v>
      </c>
      <c r="M22" s="4">
        <f>SUM(K22:L22)+N22</f>
        <v>69.5</v>
      </c>
      <c r="N22" s="4">
        <v>1.5</v>
      </c>
      <c r="O22" s="51"/>
      <c r="P22" s="51"/>
      <c r="Q22" s="51"/>
      <c r="R22" s="51"/>
      <c r="S22" s="51"/>
    </row>
    <row r="23" spans="1:19" s="3" customFormat="1" ht="12.75">
      <c r="A23" s="3" t="s">
        <v>73</v>
      </c>
      <c r="B23" s="3">
        <v>120</v>
      </c>
      <c r="C23" s="12">
        <v>1040</v>
      </c>
      <c r="D23" s="12">
        <v>0</v>
      </c>
      <c r="E23" s="3">
        <f>IF(D23-B23&gt;0,C23,C23+(D23-B23))</f>
        <v>920</v>
      </c>
      <c r="F23" s="3">
        <f t="shared" si="4"/>
        <v>-120</v>
      </c>
      <c r="G23" s="4">
        <v>0.05</v>
      </c>
      <c r="H23" s="4">
        <v>0.25</v>
      </c>
      <c r="I23" s="4">
        <f t="shared" si="5"/>
        <v>46</v>
      </c>
      <c r="J23" s="4">
        <f t="shared" si="6"/>
        <v>0</v>
      </c>
      <c r="K23" s="4">
        <f t="shared" si="7"/>
        <v>46</v>
      </c>
      <c r="L23" s="4">
        <v>25</v>
      </c>
      <c r="M23" s="4">
        <f aca="true" t="shared" si="8" ref="M23:M28">SUM(K23:L23)+N23</f>
        <v>72.5</v>
      </c>
      <c r="N23" s="4">
        <v>1.5</v>
      </c>
      <c r="O23" s="51"/>
      <c r="P23" s="51"/>
      <c r="Q23" s="51"/>
      <c r="R23" s="51"/>
      <c r="S23" s="51"/>
    </row>
    <row r="24" spans="1:19" s="3" customFormat="1" ht="12.75">
      <c r="A24" s="3" t="s">
        <v>69</v>
      </c>
      <c r="B24" s="3">
        <v>0</v>
      </c>
      <c r="C24" s="12">
        <v>1040</v>
      </c>
      <c r="D24" s="12">
        <v>0</v>
      </c>
      <c r="E24" s="3">
        <f>C24-B24</f>
        <v>1040</v>
      </c>
      <c r="F24" s="3">
        <f t="shared" si="4"/>
        <v>0</v>
      </c>
      <c r="G24" s="4">
        <v>0.05</v>
      </c>
      <c r="H24" s="4">
        <v>0.212</v>
      </c>
      <c r="I24" s="4">
        <f t="shared" si="5"/>
        <v>52</v>
      </c>
      <c r="J24" s="4">
        <f t="shared" si="6"/>
        <v>0</v>
      </c>
      <c r="K24" s="4">
        <f t="shared" si="7"/>
        <v>52</v>
      </c>
      <c r="L24" s="4">
        <v>29.38</v>
      </c>
      <c r="M24" s="4">
        <f t="shared" si="8"/>
        <v>84.32</v>
      </c>
      <c r="N24" s="4">
        <v>2.94</v>
      </c>
      <c r="O24" s="51"/>
      <c r="P24" s="51"/>
      <c r="Q24" s="51"/>
      <c r="R24" s="51"/>
      <c r="S24" s="51"/>
    </row>
    <row r="25" spans="1:19" s="3" customFormat="1" ht="12.75">
      <c r="A25" s="3" t="s">
        <v>72</v>
      </c>
      <c r="B25" s="3">
        <v>240</v>
      </c>
      <c r="C25" s="12">
        <v>1040</v>
      </c>
      <c r="D25" s="12">
        <v>0</v>
      </c>
      <c r="E25" s="3">
        <f>IF(D25-B25&gt;0,C25,C25+(D25-B25))</f>
        <v>800</v>
      </c>
      <c r="F25" s="3">
        <f t="shared" si="4"/>
        <v>-240</v>
      </c>
      <c r="G25" s="4">
        <v>0.05</v>
      </c>
      <c r="H25" s="4">
        <v>0.2</v>
      </c>
      <c r="I25" s="4">
        <f t="shared" si="5"/>
        <v>40</v>
      </c>
      <c r="J25" s="4">
        <f t="shared" si="6"/>
        <v>0</v>
      </c>
      <c r="K25" s="4">
        <f t="shared" si="7"/>
        <v>40</v>
      </c>
      <c r="L25" s="4">
        <v>40</v>
      </c>
      <c r="M25" s="4">
        <f t="shared" si="8"/>
        <v>81.5</v>
      </c>
      <c r="N25" s="4">
        <v>1.5</v>
      </c>
      <c r="O25" s="51"/>
      <c r="P25" s="51"/>
      <c r="Q25" s="51"/>
      <c r="R25" s="51"/>
      <c r="S25" s="51"/>
    </row>
    <row r="26" spans="1:19" s="3" customFormat="1" ht="12.75">
      <c r="A26" s="3" t="s">
        <v>70</v>
      </c>
      <c r="B26" s="3">
        <v>480</v>
      </c>
      <c r="C26" s="12">
        <v>1040</v>
      </c>
      <c r="D26" s="12">
        <v>0</v>
      </c>
      <c r="E26" s="3">
        <f>IF(D26-B26&gt;0,C26,C26+(D26-B26))</f>
        <v>560</v>
      </c>
      <c r="F26" s="3">
        <f t="shared" si="4"/>
        <v>-480</v>
      </c>
      <c r="G26" s="4">
        <v>0.05</v>
      </c>
      <c r="H26" s="4">
        <v>0.18</v>
      </c>
      <c r="I26" s="4">
        <f t="shared" si="5"/>
        <v>28</v>
      </c>
      <c r="J26" s="4">
        <f t="shared" si="6"/>
        <v>0</v>
      </c>
      <c r="K26" s="4">
        <f t="shared" si="7"/>
        <v>28</v>
      </c>
      <c r="L26" s="4">
        <v>70</v>
      </c>
      <c r="M26" s="4">
        <f t="shared" si="8"/>
        <v>99.5</v>
      </c>
      <c r="N26" s="4">
        <v>1.5</v>
      </c>
      <c r="O26" s="51"/>
      <c r="P26" s="51"/>
      <c r="Q26" s="51"/>
      <c r="R26" s="51"/>
      <c r="S26" s="51"/>
    </row>
    <row r="27" spans="1:19" s="3" customFormat="1" ht="12.75">
      <c r="A27" s="3" t="s">
        <v>68</v>
      </c>
      <c r="B27" s="3">
        <v>720</v>
      </c>
      <c r="C27" s="12">
        <v>1040</v>
      </c>
      <c r="D27" s="12">
        <v>0</v>
      </c>
      <c r="E27" s="3">
        <f>IF(D27-B27&gt;0,C27,C27+(D27-B27))</f>
        <v>320</v>
      </c>
      <c r="F27" s="3">
        <f t="shared" si="4"/>
        <v>-720</v>
      </c>
      <c r="G27" s="4">
        <v>0.05</v>
      </c>
      <c r="H27" s="4">
        <v>0.16</v>
      </c>
      <c r="I27" s="4">
        <f t="shared" si="5"/>
        <v>16</v>
      </c>
      <c r="J27" s="4">
        <f t="shared" si="6"/>
        <v>0</v>
      </c>
      <c r="K27" s="4">
        <f t="shared" si="7"/>
        <v>16</v>
      </c>
      <c r="L27" s="4">
        <v>100</v>
      </c>
      <c r="M27" s="4">
        <f t="shared" si="8"/>
        <v>117.5</v>
      </c>
      <c r="N27" s="4">
        <v>1.5</v>
      </c>
      <c r="O27" s="51"/>
      <c r="P27" s="51"/>
      <c r="Q27" s="51"/>
      <c r="R27" s="51"/>
      <c r="S27" s="51"/>
    </row>
    <row r="28" spans="1:21" ht="12.75">
      <c r="A28" s="52" t="s">
        <v>53</v>
      </c>
      <c r="B28" s="3">
        <v>250</v>
      </c>
      <c r="C28" s="13">
        <v>0</v>
      </c>
      <c r="D28" s="12">
        <v>0</v>
      </c>
      <c r="E28" s="3">
        <f>C28-B28</f>
        <v>-250</v>
      </c>
      <c r="F28" s="3">
        <f>D28</f>
        <v>0</v>
      </c>
      <c r="G28" s="4">
        <v>0.05</v>
      </c>
      <c r="H28" s="4">
        <v>0.35</v>
      </c>
      <c r="I28" s="4">
        <f t="shared" si="5"/>
        <v>0</v>
      </c>
      <c r="J28" s="4">
        <f t="shared" si="6"/>
        <v>0</v>
      </c>
      <c r="K28" s="4">
        <f>SUM(I28+J28+T28+U28)</f>
        <v>15.8</v>
      </c>
      <c r="L28" s="4">
        <v>14.99</v>
      </c>
      <c r="M28" s="42">
        <f t="shared" si="8"/>
        <v>32.29</v>
      </c>
      <c r="N28" s="4">
        <v>1.5</v>
      </c>
      <c r="O28" s="12">
        <v>0</v>
      </c>
      <c r="P28" s="12">
        <v>1040</v>
      </c>
      <c r="Q28">
        <f>IF(E28&gt;0,P28,P28+E28)</f>
        <v>790</v>
      </c>
      <c r="R28" s="49">
        <v>0.02</v>
      </c>
      <c r="S28" s="49">
        <v>0.1</v>
      </c>
      <c r="T28">
        <f>IF(Q28&lt;0,0,Q28*R28)</f>
        <v>15.8</v>
      </c>
      <c r="U28" s="49">
        <f>O28*S28</f>
        <v>0</v>
      </c>
    </row>
    <row r="31" spans="1:13" s="3" customFormat="1" ht="12.75">
      <c r="A31" s="3" t="s">
        <v>78</v>
      </c>
      <c r="K31" s="4"/>
      <c r="L31" s="4"/>
      <c r="M31" s="4"/>
    </row>
    <row r="32" spans="3:20" s="3" customFormat="1" ht="12.75">
      <c r="C32" s="92" t="s">
        <v>15</v>
      </c>
      <c r="D32" s="92"/>
      <c r="E32" s="90" t="s">
        <v>16</v>
      </c>
      <c r="F32" s="90"/>
      <c r="G32" s="90" t="s">
        <v>17</v>
      </c>
      <c r="H32" s="90"/>
      <c r="I32" s="90" t="s">
        <v>18</v>
      </c>
      <c r="J32" s="90"/>
      <c r="K32" s="2" t="s">
        <v>19</v>
      </c>
      <c r="L32" s="4" t="s">
        <v>20</v>
      </c>
      <c r="M32" s="4" t="s">
        <v>76</v>
      </c>
      <c r="N32" s="3" t="s">
        <v>62</v>
      </c>
      <c r="O32" s="3" t="s">
        <v>63</v>
      </c>
      <c r="Q32" s="3" t="s">
        <v>64</v>
      </c>
      <c r="R32" s="3" t="s">
        <v>65</v>
      </c>
      <c r="T32" s="3" t="s">
        <v>66</v>
      </c>
    </row>
    <row r="33" spans="2:21" s="3" customFormat="1" ht="12.75">
      <c r="B33" s="3" t="s">
        <v>14</v>
      </c>
      <c r="C33" s="11" t="s">
        <v>27</v>
      </c>
      <c r="D33" s="11" t="s">
        <v>28</v>
      </c>
      <c r="E33" s="1" t="s">
        <v>27</v>
      </c>
      <c r="F33" s="1" t="s">
        <v>28</v>
      </c>
      <c r="G33" s="1" t="s">
        <v>29</v>
      </c>
      <c r="H33" s="1" t="s">
        <v>30</v>
      </c>
      <c r="I33" s="1" t="s">
        <v>29</v>
      </c>
      <c r="J33" s="1" t="s">
        <v>30</v>
      </c>
      <c r="K33" s="4"/>
      <c r="L33" s="4"/>
      <c r="M33" s="4" t="s">
        <v>67</v>
      </c>
      <c r="O33" s="3" t="s">
        <v>28</v>
      </c>
      <c r="P33" s="3" t="s">
        <v>27</v>
      </c>
      <c r="R33" s="3" t="s">
        <v>27</v>
      </c>
      <c r="S33" s="3" t="s">
        <v>28</v>
      </c>
      <c r="T33" s="3" t="s">
        <v>27</v>
      </c>
      <c r="U33" s="3" t="s">
        <v>28</v>
      </c>
    </row>
    <row r="34" spans="1:19" s="3" customFormat="1" ht="12.75">
      <c r="A34" s="3" t="s">
        <v>71</v>
      </c>
      <c r="B34" s="3">
        <v>30</v>
      </c>
      <c r="C34" s="12">
        <v>780</v>
      </c>
      <c r="D34" s="12">
        <v>0</v>
      </c>
      <c r="E34" s="3">
        <f>IF(D34-B34&gt;0,C34,C34+(D34-B34))</f>
        <v>750</v>
      </c>
      <c r="F34" s="3">
        <f aca="true" t="shared" si="9" ref="F34:F39">D34-B34</f>
        <v>-30</v>
      </c>
      <c r="G34" s="4">
        <v>0.05</v>
      </c>
      <c r="H34" s="4">
        <v>0.3</v>
      </c>
      <c r="I34" s="4">
        <f aca="true" t="shared" si="10" ref="I34:I40">IF(E34&lt;0,0,E34*G34)</f>
        <v>37.5</v>
      </c>
      <c r="J34" s="4">
        <f aca="true" t="shared" si="11" ref="J34:J40">IF(F34&lt;0,0,F34*H34)</f>
        <v>0</v>
      </c>
      <c r="K34" s="4">
        <f aca="true" t="shared" si="12" ref="K34:K39">SUM(I34:J34)</f>
        <v>37.5</v>
      </c>
      <c r="L34" s="4">
        <v>17.5</v>
      </c>
      <c r="M34" s="4">
        <f>SUM(K34:L34)+N34</f>
        <v>56.5</v>
      </c>
      <c r="N34" s="4">
        <v>1.5</v>
      </c>
      <c r="O34" s="51"/>
      <c r="P34" s="51"/>
      <c r="Q34" s="51"/>
      <c r="R34" s="51"/>
      <c r="S34" s="51"/>
    </row>
    <row r="35" spans="1:19" s="3" customFormat="1" ht="12.75">
      <c r="A35" s="3" t="s">
        <v>73</v>
      </c>
      <c r="B35" s="3">
        <v>120</v>
      </c>
      <c r="C35" s="12">
        <v>780</v>
      </c>
      <c r="D35" s="12">
        <v>0</v>
      </c>
      <c r="E35" s="3">
        <f>IF(D35-B35&gt;0,C35,C35+(D35-B35))</f>
        <v>660</v>
      </c>
      <c r="F35" s="3">
        <f t="shared" si="9"/>
        <v>-120</v>
      </c>
      <c r="G35" s="4">
        <v>0.05</v>
      </c>
      <c r="H35" s="4">
        <v>0.25</v>
      </c>
      <c r="I35" s="4">
        <f t="shared" si="10"/>
        <v>33</v>
      </c>
      <c r="J35" s="4">
        <f t="shared" si="11"/>
        <v>0</v>
      </c>
      <c r="K35" s="4">
        <f t="shared" si="12"/>
        <v>33</v>
      </c>
      <c r="L35" s="4">
        <v>25</v>
      </c>
      <c r="M35" s="4">
        <f aca="true" t="shared" si="13" ref="M35:M40">SUM(K35:L35)+N35</f>
        <v>59.5</v>
      </c>
      <c r="N35" s="4">
        <v>1.5</v>
      </c>
      <c r="O35" s="51"/>
      <c r="P35" s="51"/>
      <c r="Q35" s="51"/>
      <c r="R35" s="51"/>
      <c r="S35" s="51"/>
    </row>
    <row r="36" spans="1:19" s="3" customFormat="1" ht="12.75">
      <c r="A36" s="3" t="s">
        <v>69</v>
      </c>
      <c r="B36" s="3">
        <v>0</v>
      </c>
      <c r="C36" s="12">
        <v>780</v>
      </c>
      <c r="D36" s="12">
        <v>0</v>
      </c>
      <c r="E36" s="3">
        <f>C36-B36</f>
        <v>780</v>
      </c>
      <c r="F36" s="3">
        <f t="shared" si="9"/>
        <v>0</v>
      </c>
      <c r="G36" s="4">
        <v>0.05</v>
      </c>
      <c r="H36" s="4">
        <v>0.212</v>
      </c>
      <c r="I36" s="4">
        <f t="shared" si="10"/>
        <v>39</v>
      </c>
      <c r="J36" s="4">
        <f t="shared" si="11"/>
        <v>0</v>
      </c>
      <c r="K36" s="4">
        <f t="shared" si="12"/>
        <v>39</v>
      </c>
      <c r="L36" s="4">
        <v>29.38</v>
      </c>
      <c r="M36" s="4">
        <f t="shared" si="13"/>
        <v>71.32</v>
      </c>
      <c r="N36" s="4">
        <v>2.94</v>
      </c>
      <c r="O36" s="51"/>
      <c r="P36" s="51"/>
      <c r="Q36" s="51"/>
      <c r="R36" s="51"/>
      <c r="S36" s="51"/>
    </row>
    <row r="37" spans="1:19" s="3" customFormat="1" ht="12.75">
      <c r="A37" s="3" t="s">
        <v>72</v>
      </c>
      <c r="B37" s="3">
        <v>240</v>
      </c>
      <c r="C37" s="12">
        <v>780</v>
      </c>
      <c r="D37" s="12">
        <v>0</v>
      </c>
      <c r="E37" s="3">
        <f>IF(D37-B37&gt;0,C37,C37+(D37-B37))</f>
        <v>540</v>
      </c>
      <c r="F37" s="3">
        <f t="shared" si="9"/>
        <v>-240</v>
      </c>
      <c r="G37" s="4">
        <v>0.05</v>
      </c>
      <c r="H37" s="4">
        <v>0.2</v>
      </c>
      <c r="I37" s="4">
        <f t="shared" si="10"/>
        <v>27</v>
      </c>
      <c r="J37" s="4">
        <f t="shared" si="11"/>
        <v>0</v>
      </c>
      <c r="K37" s="4">
        <f t="shared" si="12"/>
        <v>27</v>
      </c>
      <c r="L37" s="4">
        <v>40</v>
      </c>
      <c r="M37" s="4">
        <f t="shared" si="13"/>
        <v>68.5</v>
      </c>
      <c r="N37" s="4">
        <v>1.5</v>
      </c>
      <c r="O37" s="51"/>
      <c r="P37" s="51"/>
      <c r="Q37" s="51"/>
      <c r="R37" s="51"/>
      <c r="S37" s="51"/>
    </row>
    <row r="38" spans="1:19" s="3" customFormat="1" ht="12.75">
      <c r="A38" s="3" t="s">
        <v>70</v>
      </c>
      <c r="B38" s="3">
        <v>480</v>
      </c>
      <c r="C38" s="12">
        <v>780</v>
      </c>
      <c r="D38" s="12">
        <v>0</v>
      </c>
      <c r="E38" s="3">
        <f>IF(D38-B38&gt;0,C38,C38+(D38-B38))</f>
        <v>300</v>
      </c>
      <c r="F38" s="3">
        <f t="shared" si="9"/>
        <v>-480</v>
      </c>
      <c r="G38" s="4">
        <v>0.05</v>
      </c>
      <c r="H38" s="4">
        <v>0.18</v>
      </c>
      <c r="I38" s="4">
        <f t="shared" si="10"/>
        <v>15</v>
      </c>
      <c r="J38" s="4">
        <f t="shared" si="11"/>
        <v>0</v>
      </c>
      <c r="K38" s="4">
        <f t="shared" si="12"/>
        <v>15</v>
      </c>
      <c r="L38" s="4">
        <v>70</v>
      </c>
      <c r="M38" s="4">
        <f t="shared" si="13"/>
        <v>86.5</v>
      </c>
      <c r="N38" s="4">
        <v>1.5</v>
      </c>
      <c r="O38" s="51"/>
      <c r="P38" s="51"/>
      <c r="Q38" s="51"/>
      <c r="R38" s="51"/>
      <c r="S38" s="51"/>
    </row>
    <row r="39" spans="1:19" s="3" customFormat="1" ht="12.75">
      <c r="A39" s="3" t="s">
        <v>68</v>
      </c>
      <c r="B39" s="3">
        <v>720</v>
      </c>
      <c r="C39" s="12">
        <v>780</v>
      </c>
      <c r="D39" s="12">
        <v>0</v>
      </c>
      <c r="E39" s="3">
        <f>IF(D39-B39&gt;0,C39,C39+(D39-B39))</f>
        <v>60</v>
      </c>
      <c r="F39" s="3">
        <f t="shared" si="9"/>
        <v>-720</v>
      </c>
      <c r="G39" s="4">
        <v>0.05</v>
      </c>
      <c r="H39" s="4">
        <v>0.16</v>
      </c>
      <c r="I39" s="4">
        <f t="shared" si="10"/>
        <v>3</v>
      </c>
      <c r="J39" s="4">
        <f t="shared" si="11"/>
        <v>0</v>
      </c>
      <c r="K39" s="4">
        <f t="shared" si="12"/>
        <v>3</v>
      </c>
      <c r="L39" s="4">
        <v>100</v>
      </c>
      <c r="M39" s="4">
        <f t="shared" si="13"/>
        <v>104.5</v>
      </c>
      <c r="N39" s="4">
        <v>1.5</v>
      </c>
      <c r="O39" s="51"/>
      <c r="P39" s="51"/>
      <c r="Q39" s="51"/>
      <c r="R39" s="51"/>
      <c r="S39" s="51"/>
    </row>
    <row r="40" spans="1:21" ht="12.75">
      <c r="A40" s="52" t="s">
        <v>53</v>
      </c>
      <c r="B40" s="3">
        <v>250</v>
      </c>
      <c r="C40" s="12">
        <v>780</v>
      </c>
      <c r="D40" s="12">
        <v>0</v>
      </c>
      <c r="E40" s="3">
        <f>C40-B40</f>
        <v>530</v>
      </c>
      <c r="F40" s="3">
        <f>D40</f>
        <v>0</v>
      </c>
      <c r="G40" s="4">
        <v>0.05</v>
      </c>
      <c r="H40" s="4">
        <v>0.35</v>
      </c>
      <c r="I40" s="4">
        <f t="shared" si="10"/>
        <v>26.5</v>
      </c>
      <c r="J40" s="4">
        <f t="shared" si="11"/>
        <v>0</v>
      </c>
      <c r="K40" s="4">
        <f>SUM(I40+J40+T40+U40)</f>
        <v>26.5</v>
      </c>
      <c r="L40" s="4">
        <v>14.99</v>
      </c>
      <c r="M40" s="42">
        <f t="shared" si="13"/>
        <v>42.99</v>
      </c>
      <c r="N40" s="4">
        <v>1.5</v>
      </c>
      <c r="O40" s="12">
        <v>0</v>
      </c>
      <c r="P40" s="12">
        <v>0</v>
      </c>
      <c r="Q40">
        <f>IF(E40&gt;0,P40,P40+E40)</f>
        <v>0</v>
      </c>
      <c r="R40" s="49">
        <v>0.02</v>
      </c>
      <c r="S40" s="49">
        <v>0.1</v>
      </c>
      <c r="T40">
        <f>IF(Q40&lt;0,0,Q40*R40)</f>
        <v>0</v>
      </c>
      <c r="U40" s="49">
        <f>O40*S40</f>
        <v>0</v>
      </c>
    </row>
    <row r="43" spans="1:13" s="3" customFormat="1" ht="12.75">
      <c r="A43" s="3" t="s">
        <v>79</v>
      </c>
      <c r="K43" s="4"/>
      <c r="L43" s="4"/>
      <c r="M43" s="4"/>
    </row>
    <row r="44" spans="3:20" s="3" customFormat="1" ht="12.75">
      <c r="C44" s="92" t="s">
        <v>15</v>
      </c>
      <c r="D44" s="92"/>
      <c r="E44" s="90" t="s">
        <v>16</v>
      </c>
      <c r="F44" s="90"/>
      <c r="G44" s="90" t="s">
        <v>17</v>
      </c>
      <c r="H44" s="90"/>
      <c r="I44" s="90" t="s">
        <v>18</v>
      </c>
      <c r="J44" s="90"/>
      <c r="K44" s="2" t="s">
        <v>19</v>
      </c>
      <c r="L44" s="4" t="s">
        <v>20</v>
      </c>
      <c r="M44" s="4" t="s">
        <v>76</v>
      </c>
      <c r="N44" s="3" t="s">
        <v>62</v>
      </c>
      <c r="O44" s="3" t="s">
        <v>63</v>
      </c>
      <c r="Q44" s="3" t="s">
        <v>64</v>
      </c>
      <c r="R44" s="3" t="s">
        <v>65</v>
      </c>
      <c r="T44" s="3" t="s">
        <v>66</v>
      </c>
    </row>
    <row r="45" spans="2:21" s="3" customFormat="1" ht="12.75">
      <c r="B45" s="3" t="s">
        <v>14</v>
      </c>
      <c r="C45" s="11" t="s">
        <v>27</v>
      </c>
      <c r="D45" s="11" t="s">
        <v>28</v>
      </c>
      <c r="E45" s="1" t="s">
        <v>27</v>
      </c>
      <c r="F45" s="1" t="s">
        <v>28</v>
      </c>
      <c r="G45" s="1" t="s">
        <v>29</v>
      </c>
      <c r="H45" s="1" t="s">
        <v>30</v>
      </c>
      <c r="I45" s="1" t="s">
        <v>29</v>
      </c>
      <c r="J45" s="1" t="s">
        <v>30</v>
      </c>
      <c r="K45" s="4"/>
      <c r="L45" s="4"/>
      <c r="M45" s="4" t="s">
        <v>67</v>
      </c>
      <c r="O45" s="3" t="s">
        <v>28</v>
      </c>
      <c r="P45" s="3" t="s">
        <v>27</v>
      </c>
      <c r="R45" s="3" t="s">
        <v>27</v>
      </c>
      <c r="S45" s="3" t="s">
        <v>28</v>
      </c>
      <c r="T45" s="3" t="s">
        <v>27</v>
      </c>
      <c r="U45" s="3" t="s">
        <v>28</v>
      </c>
    </row>
    <row r="46" spans="1:19" s="3" customFormat="1" ht="12.75">
      <c r="A46" s="3" t="s">
        <v>71</v>
      </c>
      <c r="B46" s="3">
        <v>30</v>
      </c>
      <c r="C46" s="12">
        <v>0</v>
      </c>
      <c r="D46" s="12">
        <v>0</v>
      </c>
      <c r="E46" s="3">
        <f>IF(D46-B46&gt;0,C46,C46+(D46-B46))</f>
        <v>-30</v>
      </c>
      <c r="F46" s="3">
        <f aca="true" t="shared" si="14" ref="F46:F51">D46-B46</f>
        <v>-30</v>
      </c>
      <c r="G46" s="4">
        <v>0.05</v>
      </c>
      <c r="H46" s="4">
        <v>0.3</v>
      </c>
      <c r="I46" s="4">
        <f aca="true" t="shared" si="15" ref="I46:I52">IF(E46&lt;0,0,E46*G46)</f>
        <v>0</v>
      </c>
      <c r="J46" s="4">
        <f aca="true" t="shared" si="16" ref="J46:J52">IF(F46&lt;0,0,F46*H46)</f>
        <v>0</v>
      </c>
      <c r="K46" s="4">
        <f aca="true" t="shared" si="17" ref="K46:K51">SUM(I46:J46)</f>
        <v>0</v>
      </c>
      <c r="L46" s="4">
        <v>17.5</v>
      </c>
      <c r="M46" s="4">
        <f>SUM(K46:L46)+N46</f>
        <v>19</v>
      </c>
      <c r="N46" s="4">
        <v>1.5</v>
      </c>
      <c r="O46" s="51"/>
      <c r="P46" s="51"/>
      <c r="Q46" s="51"/>
      <c r="R46" s="51"/>
      <c r="S46" s="51"/>
    </row>
    <row r="47" spans="1:19" s="3" customFormat="1" ht="12.75">
      <c r="A47" s="3" t="s">
        <v>73</v>
      </c>
      <c r="B47" s="3">
        <v>120</v>
      </c>
      <c r="C47" s="13">
        <v>0</v>
      </c>
      <c r="D47" s="12">
        <v>0</v>
      </c>
      <c r="E47" s="3">
        <f>IF(D47-B47&gt;0,C47,C47+(D47-B47))</f>
        <v>-120</v>
      </c>
      <c r="F47" s="3">
        <f t="shared" si="14"/>
        <v>-120</v>
      </c>
      <c r="G47" s="4">
        <v>0.05</v>
      </c>
      <c r="H47" s="4">
        <v>0.25</v>
      </c>
      <c r="I47" s="4">
        <f t="shared" si="15"/>
        <v>0</v>
      </c>
      <c r="J47" s="4">
        <f t="shared" si="16"/>
        <v>0</v>
      </c>
      <c r="K47" s="4">
        <f t="shared" si="17"/>
        <v>0</v>
      </c>
      <c r="L47" s="4">
        <v>25</v>
      </c>
      <c r="M47" s="4">
        <f aca="true" t="shared" si="18" ref="M47:M52">SUM(K47:L47)+N47</f>
        <v>26.5</v>
      </c>
      <c r="N47" s="4">
        <v>1.5</v>
      </c>
      <c r="O47" s="51"/>
      <c r="P47" s="51"/>
      <c r="Q47" s="51"/>
      <c r="R47" s="51"/>
      <c r="S47" s="51"/>
    </row>
    <row r="48" spans="1:19" s="3" customFormat="1" ht="12.75">
      <c r="A48" s="3" t="s">
        <v>69</v>
      </c>
      <c r="B48" s="3">
        <v>0</v>
      </c>
      <c r="C48" s="13">
        <v>0</v>
      </c>
      <c r="D48" s="12">
        <v>0</v>
      </c>
      <c r="E48" s="3">
        <f>C48-B48</f>
        <v>0</v>
      </c>
      <c r="F48" s="3">
        <f t="shared" si="14"/>
        <v>0</v>
      </c>
      <c r="G48" s="4">
        <v>0.05</v>
      </c>
      <c r="H48" s="4">
        <v>0.212</v>
      </c>
      <c r="I48" s="4">
        <f t="shared" si="15"/>
        <v>0</v>
      </c>
      <c r="J48" s="4">
        <f t="shared" si="16"/>
        <v>0</v>
      </c>
      <c r="K48" s="4">
        <f t="shared" si="17"/>
        <v>0</v>
      </c>
      <c r="L48" s="4">
        <v>29.38</v>
      </c>
      <c r="M48" s="4">
        <f t="shared" si="18"/>
        <v>32.32</v>
      </c>
      <c r="N48" s="4">
        <v>2.94</v>
      </c>
      <c r="O48" s="51"/>
      <c r="P48" s="51"/>
      <c r="Q48" s="51"/>
      <c r="R48" s="51"/>
      <c r="S48" s="51"/>
    </row>
    <row r="49" spans="1:19" s="3" customFormat="1" ht="12.75">
      <c r="A49" s="3" t="s">
        <v>72</v>
      </c>
      <c r="B49" s="3">
        <v>240</v>
      </c>
      <c r="C49" s="13">
        <v>0</v>
      </c>
      <c r="D49" s="12">
        <v>0</v>
      </c>
      <c r="E49" s="3">
        <f>IF(D49-B49&gt;0,C49,C49+(D49-B49))</f>
        <v>-240</v>
      </c>
      <c r="F49" s="3">
        <f t="shared" si="14"/>
        <v>-240</v>
      </c>
      <c r="G49" s="4">
        <v>0.05</v>
      </c>
      <c r="H49" s="4">
        <v>0.2</v>
      </c>
      <c r="I49" s="4">
        <f t="shared" si="15"/>
        <v>0</v>
      </c>
      <c r="J49" s="4">
        <f t="shared" si="16"/>
        <v>0</v>
      </c>
      <c r="K49" s="4">
        <f t="shared" si="17"/>
        <v>0</v>
      </c>
      <c r="L49" s="4">
        <v>40</v>
      </c>
      <c r="M49" s="4">
        <f t="shared" si="18"/>
        <v>41.5</v>
      </c>
      <c r="N49" s="4">
        <v>1.5</v>
      </c>
      <c r="O49" s="51"/>
      <c r="P49" s="51"/>
      <c r="Q49" s="51"/>
      <c r="R49" s="51"/>
      <c r="S49" s="51"/>
    </row>
    <row r="50" spans="1:19" s="3" customFormat="1" ht="12.75">
      <c r="A50" s="3" t="s">
        <v>70</v>
      </c>
      <c r="B50" s="3">
        <v>480</v>
      </c>
      <c r="C50" s="13">
        <v>0</v>
      </c>
      <c r="D50" s="12">
        <v>0</v>
      </c>
      <c r="E50" s="3">
        <f>IF(D50-B50&gt;0,C50,C50+(D50-B50))</f>
        <v>-480</v>
      </c>
      <c r="F50" s="3">
        <f t="shared" si="14"/>
        <v>-480</v>
      </c>
      <c r="G50" s="4">
        <v>0.05</v>
      </c>
      <c r="H50" s="4">
        <v>0.18</v>
      </c>
      <c r="I50" s="4">
        <f t="shared" si="15"/>
        <v>0</v>
      </c>
      <c r="J50" s="4">
        <f t="shared" si="16"/>
        <v>0</v>
      </c>
      <c r="K50" s="4">
        <f t="shared" si="17"/>
        <v>0</v>
      </c>
      <c r="L50" s="4">
        <v>70</v>
      </c>
      <c r="M50" s="4">
        <f t="shared" si="18"/>
        <v>71.5</v>
      </c>
      <c r="N50" s="4">
        <v>1.5</v>
      </c>
      <c r="O50" s="51"/>
      <c r="P50" s="51"/>
      <c r="Q50" s="51"/>
      <c r="R50" s="51"/>
      <c r="S50" s="51"/>
    </row>
    <row r="51" spans="1:19" s="3" customFormat="1" ht="12.75">
      <c r="A51" s="3" t="s">
        <v>68</v>
      </c>
      <c r="B51" s="3">
        <v>720</v>
      </c>
      <c r="C51" s="13">
        <v>0</v>
      </c>
      <c r="D51" s="12">
        <v>0</v>
      </c>
      <c r="E51" s="3">
        <f>IF(D51-B51&gt;0,C51,C51+(D51-B51))</f>
        <v>-720</v>
      </c>
      <c r="F51" s="3">
        <f t="shared" si="14"/>
        <v>-720</v>
      </c>
      <c r="G51" s="4">
        <v>0.05</v>
      </c>
      <c r="H51" s="4">
        <v>0.16</v>
      </c>
      <c r="I51" s="4">
        <f t="shared" si="15"/>
        <v>0</v>
      </c>
      <c r="J51" s="4">
        <f t="shared" si="16"/>
        <v>0</v>
      </c>
      <c r="K51" s="4">
        <f t="shared" si="17"/>
        <v>0</v>
      </c>
      <c r="L51" s="4">
        <v>100</v>
      </c>
      <c r="M51" s="4">
        <f t="shared" si="18"/>
        <v>101.5</v>
      </c>
      <c r="N51" s="4">
        <v>1.5</v>
      </c>
      <c r="O51" s="51"/>
      <c r="P51" s="51"/>
      <c r="Q51" s="51"/>
      <c r="R51" s="51"/>
      <c r="S51" s="51"/>
    </row>
    <row r="52" spans="1:21" ht="12.75">
      <c r="A52" s="52" t="s">
        <v>53</v>
      </c>
      <c r="B52" s="3">
        <v>250</v>
      </c>
      <c r="C52" s="13">
        <v>0</v>
      </c>
      <c r="D52" s="12">
        <v>0</v>
      </c>
      <c r="E52" s="3">
        <f>C52-B52</f>
        <v>-250</v>
      </c>
      <c r="F52" s="3">
        <f>D52</f>
        <v>0</v>
      </c>
      <c r="G52" s="4">
        <v>0.05</v>
      </c>
      <c r="H52" s="4">
        <v>0.35</v>
      </c>
      <c r="I52" s="4">
        <f t="shared" si="15"/>
        <v>0</v>
      </c>
      <c r="J52" s="4">
        <f t="shared" si="16"/>
        <v>0</v>
      </c>
      <c r="K52" s="4">
        <f>SUM(I52+J52+T52+U52)</f>
        <v>0</v>
      </c>
      <c r="L52" s="4">
        <v>14.99</v>
      </c>
      <c r="M52" s="42">
        <f t="shared" si="18"/>
        <v>16.490000000000002</v>
      </c>
      <c r="N52" s="4">
        <v>1.5</v>
      </c>
      <c r="O52" s="12">
        <v>0</v>
      </c>
      <c r="P52" s="12">
        <v>0</v>
      </c>
      <c r="Q52">
        <f>IF(E52&gt;0,P52,P52+E52)</f>
        <v>-250</v>
      </c>
      <c r="R52" s="49">
        <v>0.02</v>
      </c>
      <c r="S52" s="49">
        <v>0.1</v>
      </c>
      <c r="T52">
        <f>IF(Q52&lt;0,0,Q52*R52)</f>
        <v>0</v>
      </c>
      <c r="U52" s="49">
        <f>O52*S52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25">
      <selection activeCell="T28" sqref="T28"/>
    </sheetView>
  </sheetViews>
  <sheetFormatPr defaultColWidth="9.140625" defaultRowHeight="12.75"/>
  <cols>
    <col min="1" max="1" width="17.421875" style="0" customWidth="1"/>
    <col min="2" max="11" width="13.7109375" style="0" customWidth="1"/>
    <col min="12" max="13" width="16.57421875" style="0" customWidth="1"/>
    <col min="14" max="14" width="13.7109375" style="0" customWidth="1"/>
    <col min="15" max="15" width="19.421875" style="0" customWidth="1"/>
    <col min="16" max="19" width="13.7109375" style="0" customWidth="1"/>
    <col min="20" max="20" width="18.00390625" style="0" customWidth="1"/>
    <col min="21" max="21" width="25.7109375" style="0" customWidth="1"/>
  </cols>
  <sheetData>
    <row r="1" spans="1:15" s="3" customFormat="1" ht="20.25">
      <c r="A1" s="30" t="s">
        <v>82</v>
      </c>
      <c r="L1" s="4"/>
      <c r="M1" s="4"/>
      <c r="N1" s="4"/>
      <c r="O1" s="4"/>
    </row>
    <row r="2" spans="12:15" s="3" customFormat="1" ht="12.75">
      <c r="L2" s="4"/>
      <c r="M2" s="4"/>
      <c r="N2" s="4"/>
      <c r="O2" s="4"/>
    </row>
    <row r="3" spans="1:15" s="3" customFormat="1" ht="13.5" thickBot="1">
      <c r="A3" s="3" t="s">
        <v>0</v>
      </c>
      <c r="L3" s="4"/>
      <c r="M3" s="4"/>
      <c r="N3" s="4"/>
      <c r="O3" s="4"/>
    </row>
    <row r="4" spans="1:15" s="5" customFormat="1" ht="26.25" thickTop="1">
      <c r="A4" s="9" t="s">
        <v>1</v>
      </c>
      <c r="B4" s="10" t="s">
        <v>2</v>
      </c>
      <c r="C4"/>
      <c r="L4" s="6"/>
      <c r="M4" s="6"/>
      <c r="N4" s="6"/>
      <c r="O4" s="6"/>
    </row>
    <row r="5" spans="1:15" s="3" customFormat="1" ht="13.5" thickBot="1">
      <c r="A5" s="7">
        <v>0</v>
      </c>
      <c r="B5" s="8">
        <f>((A5*52)/12)*60</f>
        <v>0</v>
      </c>
      <c r="C5"/>
      <c r="L5" s="4"/>
      <c r="M5" s="4"/>
      <c r="N5" s="4"/>
      <c r="O5" s="4"/>
    </row>
    <row r="6" spans="12:15" s="3" customFormat="1" ht="13.5" thickTop="1">
      <c r="L6" s="4"/>
      <c r="M6" s="4"/>
      <c r="N6" s="4"/>
      <c r="O6" s="4"/>
    </row>
    <row r="7" spans="1:15" s="3" customFormat="1" ht="12.75">
      <c r="A7" s="3" t="s">
        <v>75</v>
      </c>
      <c r="L7" s="4"/>
      <c r="M7" s="4"/>
      <c r="N7" s="4"/>
      <c r="O7" s="4"/>
    </row>
    <row r="8" spans="3:21" s="3" customFormat="1" ht="12.75">
      <c r="C8" s="92" t="s">
        <v>15</v>
      </c>
      <c r="D8" s="92"/>
      <c r="E8" s="90"/>
      <c r="F8" s="90" t="s">
        <v>17</v>
      </c>
      <c r="G8" s="90"/>
      <c r="H8" s="90"/>
      <c r="I8" s="90" t="s">
        <v>18</v>
      </c>
      <c r="J8" s="90"/>
      <c r="K8" s="90"/>
      <c r="L8" s="2" t="s">
        <v>23</v>
      </c>
      <c r="M8" s="2" t="s">
        <v>19</v>
      </c>
      <c r="N8" s="4" t="s">
        <v>20</v>
      </c>
      <c r="O8" s="4" t="s">
        <v>76</v>
      </c>
      <c r="P8" s="3" t="s">
        <v>25</v>
      </c>
      <c r="Q8" s="3" t="s">
        <v>26</v>
      </c>
      <c r="R8" s="3" t="s">
        <v>26</v>
      </c>
      <c r="S8" s="3" t="s">
        <v>26</v>
      </c>
      <c r="T8" s="1" t="s">
        <v>26</v>
      </c>
      <c r="U8" s="3" t="s">
        <v>26</v>
      </c>
    </row>
    <row r="9" spans="2:21" s="3" customFormat="1" ht="12.75">
      <c r="B9" s="3" t="s">
        <v>31</v>
      </c>
      <c r="C9" s="11" t="s">
        <v>27</v>
      </c>
      <c r="D9" s="11" t="s">
        <v>28</v>
      </c>
      <c r="E9" s="11" t="s">
        <v>32</v>
      </c>
      <c r="F9" s="1" t="s">
        <v>29</v>
      </c>
      <c r="G9" s="1" t="s">
        <v>30</v>
      </c>
      <c r="H9" s="1" t="s">
        <v>32</v>
      </c>
      <c r="I9" s="1" t="s">
        <v>29</v>
      </c>
      <c r="J9" s="1" t="s">
        <v>30</v>
      </c>
      <c r="K9" s="1" t="s">
        <v>32</v>
      </c>
      <c r="L9" s="4"/>
      <c r="M9" s="4"/>
      <c r="N9" s="4"/>
      <c r="O9" s="4"/>
      <c r="P9" s="41" t="s">
        <v>33</v>
      </c>
      <c r="Q9" s="41" t="s">
        <v>34</v>
      </c>
      <c r="R9" s="41" t="s">
        <v>35</v>
      </c>
      <c r="S9" s="41" t="s">
        <v>36</v>
      </c>
      <c r="T9" s="1" t="s">
        <v>37</v>
      </c>
      <c r="U9" s="41" t="s">
        <v>38</v>
      </c>
    </row>
    <row r="10" spans="1:21" s="3" customFormat="1" ht="12.75">
      <c r="A10" s="3" t="s">
        <v>46</v>
      </c>
      <c r="B10" s="4">
        <v>5</v>
      </c>
      <c r="C10" s="12">
        <v>0</v>
      </c>
      <c r="D10" s="12">
        <v>1300</v>
      </c>
      <c r="E10" s="12">
        <v>0</v>
      </c>
      <c r="F10" s="4">
        <v>0.02</v>
      </c>
      <c r="G10" s="4">
        <v>0.1</v>
      </c>
      <c r="H10" s="4">
        <v>0.02</v>
      </c>
      <c r="I10" s="4">
        <f aca="true" t="shared" si="0" ref="I10:K13">C10*F10</f>
        <v>0</v>
      </c>
      <c r="J10" s="4">
        <f t="shared" si="0"/>
        <v>130</v>
      </c>
      <c r="K10" s="4">
        <f t="shared" si="0"/>
        <v>0</v>
      </c>
      <c r="L10" s="4">
        <f>(I10+K10-B10)+J10</f>
        <v>125</v>
      </c>
      <c r="M10" s="4">
        <f>IF(L10&lt;0,0,L10)</f>
        <v>125</v>
      </c>
      <c r="N10" s="4">
        <v>14.99</v>
      </c>
      <c r="O10" s="4">
        <f>SUM(M10:N10)</f>
        <v>139.99</v>
      </c>
      <c r="P10" s="4">
        <f>(M10*0.9)+N10</f>
        <v>127.49</v>
      </c>
      <c r="Q10" s="4">
        <f>J10*0.75</f>
        <v>97.5</v>
      </c>
      <c r="R10" s="4">
        <f>(I10+K10)*0.5</f>
        <v>0</v>
      </c>
      <c r="S10" s="4">
        <f>(R10-B10)+Q10</f>
        <v>92.5</v>
      </c>
      <c r="T10" s="4">
        <f>IF(S10&lt;0,0,S10)</f>
        <v>92.5</v>
      </c>
      <c r="U10" s="4">
        <f>N10+T10</f>
        <v>107.49</v>
      </c>
    </row>
    <row r="11" spans="1:21" s="3" customFormat="1" ht="12.75">
      <c r="A11" s="3" t="s">
        <v>42</v>
      </c>
      <c r="B11" s="4">
        <v>5</v>
      </c>
      <c r="C11" s="13">
        <v>0</v>
      </c>
      <c r="D11" s="12">
        <v>1300</v>
      </c>
      <c r="E11" s="12">
        <v>0</v>
      </c>
      <c r="F11" s="4">
        <v>0.1</v>
      </c>
      <c r="G11" s="4">
        <v>0.1</v>
      </c>
      <c r="H11" s="4">
        <v>0.02</v>
      </c>
      <c r="I11" s="4">
        <f t="shared" si="0"/>
        <v>0</v>
      </c>
      <c r="J11" s="4">
        <f t="shared" si="0"/>
        <v>130</v>
      </c>
      <c r="K11" s="4">
        <f t="shared" si="0"/>
        <v>0</v>
      </c>
      <c r="L11" s="4">
        <f>SUM(I11:K11)-B11</f>
        <v>125</v>
      </c>
      <c r="M11" s="4">
        <f>IF(L11&lt;0,0,L11)</f>
        <v>125</v>
      </c>
      <c r="N11" s="4">
        <v>17.5</v>
      </c>
      <c r="O11" s="4">
        <f>SUM(M11:N11)</f>
        <v>142.5</v>
      </c>
      <c r="P11" s="4">
        <f>(M11*0.9)+N11</f>
        <v>130</v>
      </c>
      <c r="Q11" s="4">
        <f>J11*0.75</f>
        <v>97.5</v>
      </c>
      <c r="R11" s="4">
        <f>(I11+K11)*0.5</f>
        <v>0</v>
      </c>
      <c r="S11" s="4">
        <f>Q11+R11-B11</f>
        <v>92.5</v>
      </c>
      <c r="T11" s="4">
        <f>IF(S11&lt;0,0,S11)</f>
        <v>92.5</v>
      </c>
      <c r="U11" s="4">
        <f>N11+T11</f>
        <v>110</v>
      </c>
    </row>
    <row r="12" spans="1:21" s="3" customFormat="1" ht="12.75">
      <c r="A12" s="3" t="s">
        <v>44</v>
      </c>
      <c r="B12" s="4">
        <v>15</v>
      </c>
      <c r="C12" s="13">
        <v>0</v>
      </c>
      <c r="D12" s="12">
        <v>1300</v>
      </c>
      <c r="E12" s="12">
        <v>0</v>
      </c>
      <c r="F12" s="4">
        <v>0.1</v>
      </c>
      <c r="G12" s="4">
        <v>0.1</v>
      </c>
      <c r="H12" s="4">
        <v>0.02</v>
      </c>
      <c r="I12" s="4">
        <f t="shared" si="0"/>
        <v>0</v>
      </c>
      <c r="J12" s="4">
        <f t="shared" si="0"/>
        <v>130</v>
      </c>
      <c r="K12" s="4">
        <f t="shared" si="0"/>
        <v>0</v>
      </c>
      <c r="L12" s="4">
        <f>SUM(I12:K12)-B12</f>
        <v>115</v>
      </c>
      <c r="M12" s="4">
        <f>IF(L12&lt;0,0,L12)</f>
        <v>115</v>
      </c>
      <c r="N12" s="4">
        <v>25</v>
      </c>
      <c r="O12" s="4">
        <f>SUM(M12:N12)</f>
        <v>140</v>
      </c>
      <c r="P12" s="4">
        <f>(M12*0.9)+N12</f>
        <v>128.5</v>
      </c>
      <c r="Q12" s="4">
        <f>J12*0.75</f>
        <v>97.5</v>
      </c>
      <c r="R12" s="4">
        <f>(I12+K12)*0.5</f>
        <v>0</v>
      </c>
      <c r="S12" s="4">
        <f>Q12+R12-B12</f>
        <v>82.5</v>
      </c>
      <c r="T12" s="4">
        <f>IF(S12&lt;0,0,S12)</f>
        <v>82.5</v>
      </c>
      <c r="U12" s="4">
        <f>N12+T12</f>
        <v>107.5</v>
      </c>
    </row>
    <row r="13" spans="1:21" s="3" customFormat="1" ht="12.75">
      <c r="A13" s="3" t="s">
        <v>40</v>
      </c>
      <c r="B13" s="4">
        <v>20</v>
      </c>
      <c r="C13" s="13">
        <v>0</v>
      </c>
      <c r="D13" s="12">
        <v>1300</v>
      </c>
      <c r="E13" s="12">
        <v>0</v>
      </c>
      <c r="F13" s="4">
        <v>0.1</v>
      </c>
      <c r="G13" s="4">
        <v>0.05</v>
      </c>
      <c r="H13" s="4">
        <v>0.02</v>
      </c>
      <c r="I13" s="4">
        <f t="shared" si="0"/>
        <v>0</v>
      </c>
      <c r="J13" s="4">
        <f t="shared" si="0"/>
        <v>65</v>
      </c>
      <c r="K13" s="4">
        <f t="shared" si="0"/>
        <v>0</v>
      </c>
      <c r="L13" s="4">
        <f>SUM(I13:K13)-B13</f>
        <v>45</v>
      </c>
      <c r="M13" s="4">
        <f>IF(L13&lt;0,0,L13)</f>
        <v>45</v>
      </c>
      <c r="N13" s="4">
        <v>40</v>
      </c>
      <c r="O13" s="42">
        <f>SUM(M13:N13)</f>
        <v>85</v>
      </c>
      <c r="P13" s="4">
        <f>(M13*0.9)+N13</f>
        <v>80.5</v>
      </c>
      <c r="Q13" s="4">
        <f>J13*0.75</f>
        <v>48.75</v>
      </c>
      <c r="R13" s="4">
        <f>(I13+K13)*0.5</f>
        <v>0</v>
      </c>
      <c r="S13" s="4">
        <f>Q13+R13-B13</f>
        <v>28.75</v>
      </c>
      <c r="T13" s="42">
        <f>IF(S13&lt;0,0,S13)</f>
        <v>28.75</v>
      </c>
      <c r="U13" s="42">
        <f>N13+T13</f>
        <v>68.75</v>
      </c>
    </row>
    <row r="14" spans="3:15" s="3" customFormat="1" ht="12.75">
      <c r="C14" s="13"/>
      <c r="D14" s="12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3:19" s="3" customFormat="1" ht="12.75">
      <c r="C15" s="13"/>
      <c r="D15" s="12"/>
      <c r="E15" s="12"/>
      <c r="F15" s="4"/>
      <c r="G15" s="4"/>
      <c r="H15" s="4"/>
      <c r="I15" s="4"/>
      <c r="J15" s="4"/>
      <c r="K15" s="4"/>
      <c r="L15" s="4"/>
      <c r="M15" s="4"/>
      <c r="N15" s="4"/>
      <c r="O15" s="36"/>
      <c r="P15" s="35"/>
      <c r="Q15" s="35"/>
      <c r="R15" s="35"/>
      <c r="S15" s="35"/>
    </row>
    <row r="16" spans="1:15" s="3" customFormat="1" ht="12.75">
      <c r="A16" s="3" t="s">
        <v>77</v>
      </c>
      <c r="L16" s="4"/>
      <c r="M16" s="4"/>
      <c r="N16" s="4"/>
      <c r="O16" s="4"/>
    </row>
    <row r="17" spans="3:21" s="3" customFormat="1" ht="12.75">
      <c r="C17" s="92" t="s">
        <v>15</v>
      </c>
      <c r="D17" s="92"/>
      <c r="E17" s="90"/>
      <c r="F17" s="90" t="s">
        <v>17</v>
      </c>
      <c r="G17" s="90"/>
      <c r="H17" s="90"/>
      <c r="I17" s="90" t="s">
        <v>18</v>
      </c>
      <c r="J17" s="90"/>
      <c r="K17" s="90"/>
      <c r="L17" s="2" t="s">
        <v>23</v>
      </c>
      <c r="M17" s="2" t="s">
        <v>19</v>
      </c>
      <c r="N17" s="4" t="s">
        <v>20</v>
      </c>
      <c r="O17" s="4" t="s">
        <v>76</v>
      </c>
      <c r="P17" s="3" t="s">
        <v>25</v>
      </c>
      <c r="Q17" s="3" t="s">
        <v>26</v>
      </c>
      <c r="R17" s="3" t="s">
        <v>26</v>
      </c>
      <c r="S17" s="3" t="s">
        <v>26</v>
      </c>
      <c r="T17" s="1" t="s">
        <v>26</v>
      </c>
      <c r="U17" s="3" t="s">
        <v>26</v>
      </c>
    </row>
    <row r="18" spans="2:21" s="3" customFormat="1" ht="12.75">
      <c r="B18" s="3" t="s">
        <v>31</v>
      </c>
      <c r="C18" s="11" t="s">
        <v>27</v>
      </c>
      <c r="D18" s="11" t="s">
        <v>28</v>
      </c>
      <c r="E18" s="11" t="s">
        <v>32</v>
      </c>
      <c r="F18" s="1" t="s">
        <v>29</v>
      </c>
      <c r="G18" s="1" t="s">
        <v>30</v>
      </c>
      <c r="H18" s="1" t="s">
        <v>32</v>
      </c>
      <c r="I18" s="1" t="s">
        <v>29</v>
      </c>
      <c r="J18" s="1" t="s">
        <v>30</v>
      </c>
      <c r="K18" s="1" t="s">
        <v>32</v>
      </c>
      <c r="L18" s="4"/>
      <c r="M18" s="4"/>
      <c r="N18" s="4"/>
      <c r="O18" s="4"/>
      <c r="P18" s="41" t="s">
        <v>33</v>
      </c>
      <c r="Q18" s="41" t="s">
        <v>34</v>
      </c>
      <c r="R18" s="41" t="s">
        <v>35</v>
      </c>
      <c r="S18" s="41" t="s">
        <v>36</v>
      </c>
      <c r="T18" s="1" t="s">
        <v>37</v>
      </c>
      <c r="U18" s="41" t="s">
        <v>38</v>
      </c>
    </row>
    <row r="19" spans="1:21" s="3" customFormat="1" ht="12.75">
      <c r="A19" s="3" t="s">
        <v>46</v>
      </c>
      <c r="B19" s="4">
        <v>5</v>
      </c>
      <c r="C19" s="12">
        <v>742.86</v>
      </c>
      <c r="D19" s="12">
        <v>0</v>
      </c>
      <c r="E19" s="12">
        <v>297.14</v>
      </c>
      <c r="F19" s="4">
        <v>0.02</v>
      </c>
      <c r="G19" s="4">
        <v>0.1</v>
      </c>
      <c r="H19" s="4">
        <v>0.02</v>
      </c>
      <c r="I19" s="4">
        <f aca="true" t="shared" si="1" ref="I19:K22">C19*F19</f>
        <v>14.8572</v>
      </c>
      <c r="J19" s="4">
        <f t="shared" si="1"/>
        <v>0</v>
      </c>
      <c r="K19" s="4">
        <f t="shared" si="1"/>
        <v>5.9428</v>
      </c>
      <c r="L19" s="4">
        <f>(I19+K19-B19)+J19</f>
        <v>15.8</v>
      </c>
      <c r="M19" s="4">
        <f>IF(L19&lt;0,0,L19)</f>
        <v>15.8</v>
      </c>
      <c r="N19" s="4">
        <v>14.99</v>
      </c>
      <c r="O19" s="42">
        <f>SUM(M19:N19)</f>
        <v>30.79</v>
      </c>
      <c r="P19" s="42">
        <f>(M19*0.9)+N19</f>
        <v>29.21</v>
      </c>
      <c r="Q19" s="4">
        <f>J19*0.75</f>
        <v>0</v>
      </c>
      <c r="R19" s="4">
        <f>(I19+K19)*0.5</f>
        <v>10.4</v>
      </c>
      <c r="S19" s="4">
        <f>(R19-B19)+Q19</f>
        <v>5.4</v>
      </c>
      <c r="T19" s="4">
        <f>IF(S19&lt;0,0,S19)</f>
        <v>5.4</v>
      </c>
      <c r="U19" s="42">
        <f>N19+T19</f>
        <v>20.39</v>
      </c>
    </row>
    <row r="20" spans="1:21" s="3" customFormat="1" ht="12.75">
      <c r="A20" s="3" t="s">
        <v>42</v>
      </c>
      <c r="B20" s="4">
        <v>5</v>
      </c>
      <c r="C20" s="12">
        <v>742.86</v>
      </c>
      <c r="D20" s="12">
        <v>0</v>
      </c>
      <c r="E20" s="12">
        <v>0</v>
      </c>
      <c r="F20" s="4">
        <v>0.1</v>
      </c>
      <c r="G20" s="4">
        <v>0.1</v>
      </c>
      <c r="H20" s="4">
        <v>0.02</v>
      </c>
      <c r="I20" s="4">
        <f t="shared" si="1"/>
        <v>74.286</v>
      </c>
      <c r="J20" s="4">
        <f t="shared" si="1"/>
        <v>0</v>
      </c>
      <c r="K20" s="4">
        <f t="shared" si="1"/>
        <v>0</v>
      </c>
      <c r="L20" s="4">
        <f>SUM(I20:K20)-B20</f>
        <v>69.286</v>
      </c>
      <c r="M20" s="4">
        <f>IF(L20&lt;0,0,L20)</f>
        <v>69.286</v>
      </c>
      <c r="N20" s="4">
        <v>17.5</v>
      </c>
      <c r="O20" s="4">
        <f>SUM(M20:N20)</f>
        <v>86.786</v>
      </c>
      <c r="P20" s="4">
        <f>(M20*0.9)+N20</f>
        <v>79.85740000000001</v>
      </c>
      <c r="Q20" s="4">
        <f>J20*0.75</f>
        <v>0</v>
      </c>
      <c r="R20" s="4">
        <f>(I20+K20)*0.5</f>
        <v>37.143</v>
      </c>
      <c r="S20" s="4">
        <f>Q20+R20-B20</f>
        <v>32.143</v>
      </c>
      <c r="T20" s="4">
        <f>IF(S20&lt;0,0,S20)</f>
        <v>32.143</v>
      </c>
      <c r="U20" s="4">
        <f>N20+T20</f>
        <v>49.643</v>
      </c>
    </row>
    <row r="21" spans="1:21" s="3" customFormat="1" ht="12.75">
      <c r="A21" s="3" t="s">
        <v>44</v>
      </c>
      <c r="B21" s="4">
        <v>15</v>
      </c>
      <c r="C21" s="12">
        <v>742.86</v>
      </c>
      <c r="D21" s="12">
        <v>0</v>
      </c>
      <c r="E21" s="12">
        <v>0</v>
      </c>
      <c r="F21" s="4">
        <v>0.1</v>
      </c>
      <c r="G21" s="4">
        <v>0.1</v>
      </c>
      <c r="H21" s="4">
        <v>0.02</v>
      </c>
      <c r="I21" s="4">
        <f t="shared" si="1"/>
        <v>74.286</v>
      </c>
      <c r="J21" s="4">
        <f t="shared" si="1"/>
        <v>0</v>
      </c>
      <c r="K21" s="4">
        <f t="shared" si="1"/>
        <v>0</v>
      </c>
      <c r="L21" s="4">
        <f>SUM(I21:K21)-B21</f>
        <v>59.286</v>
      </c>
      <c r="M21" s="4">
        <f>IF(L21&lt;0,0,L21)</f>
        <v>59.286</v>
      </c>
      <c r="N21" s="4">
        <v>25</v>
      </c>
      <c r="O21" s="4">
        <f>SUM(M21:N21)</f>
        <v>84.286</v>
      </c>
      <c r="P21" s="4">
        <f>(M21*0.9)+N21</f>
        <v>78.35740000000001</v>
      </c>
      <c r="Q21" s="4">
        <f>J21*0.75</f>
        <v>0</v>
      </c>
      <c r="R21" s="4">
        <f>(I21+K21)*0.5</f>
        <v>37.143</v>
      </c>
      <c r="S21" s="4">
        <f>Q21+R21-B21</f>
        <v>22.143</v>
      </c>
      <c r="T21" s="4">
        <f>IF(S21&lt;0,0,S21)</f>
        <v>22.143</v>
      </c>
      <c r="U21" s="4">
        <f>N21+T21</f>
        <v>47.143</v>
      </c>
    </row>
    <row r="22" spans="1:21" s="3" customFormat="1" ht="12.75">
      <c r="A22" s="3" t="s">
        <v>40</v>
      </c>
      <c r="B22" s="4">
        <v>20</v>
      </c>
      <c r="C22" s="12">
        <v>742.86</v>
      </c>
      <c r="D22" s="12">
        <v>0</v>
      </c>
      <c r="E22" s="12">
        <v>0</v>
      </c>
      <c r="F22" s="4">
        <v>0.1</v>
      </c>
      <c r="G22" s="4">
        <v>0.05</v>
      </c>
      <c r="H22" s="4">
        <v>0.02</v>
      </c>
      <c r="I22" s="4">
        <f t="shared" si="1"/>
        <v>74.286</v>
      </c>
      <c r="J22" s="4">
        <f t="shared" si="1"/>
        <v>0</v>
      </c>
      <c r="K22" s="4">
        <f t="shared" si="1"/>
        <v>0</v>
      </c>
      <c r="L22" s="4">
        <f>SUM(I22:K22)-B22</f>
        <v>54.286</v>
      </c>
      <c r="M22" s="4">
        <f>IF(L22&lt;0,0,L22)</f>
        <v>54.286</v>
      </c>
      <c r="N22" s="4">
        <v>40</v>
      </c>
      <c r="O22" s="4">
        <f>SUM(M22:N22)</f>
        <v>94.286</v>
      </c>
      <c r="P22" s="4">
        <f>(M22*0.9)+N22</f>
        <v>88.85740000000001</v>
      </c>
      <c r="Q22" s="4">
        <f>J22*0.75</f>
        <v>0</v>
      </c>
      <c r="R22" s="4">
        <f>(I22+K22)*0.5</f>
        <v>37.143</v>
      </c>
      <c r="S22" s="4">
        <f>Q22+R22-B22</f>
        <v>17.143</v>
      </c>
      <c r="T22" s="4">
        <f>IF(S22&lt;0,0,S22)</f>
        <v>17.143</v>
      </c>
      <c r="U22" s="4">
        <f>N22+T22</f>
        <v>57.143</v>
      </c>
    </row>
    <row r="25" spans="1:15" s="3" customFormat="1" ht="12.75">
      <c r="A25" s="3" t="s">
        <v>78</v>
      </c>
      <c r="L25" s="4"/>
      <c r="M25" s="4"/>
      <c r="N25" s="4"/>
      <c r="O25" s="4"/>
    </row>
    <row r="26" spans="3:21" s="3" customFormat="1" ht="12.75">
      <c r="C26" s="92" t="s">
        <v>15</v>
      </c>
      <c r="D26" s="92"/>
      <c r="E26" s="90"/>
      <c r="F26" s="90" t="s">
        <v>17</v>
      </c>
      <c r="G26" s="90"/>
      <c r="H26" s="90"/>
      <c r="I26" s="90" t="s">
        <v>18</v>
      </c>
      <c r="J26" s="90"/>
      <c r="K26" s="90"/>
      <c r="L26" s="2" t="s">
        <v>23</v>
      </c>
      <c r="M26" s="2" t="s">
        <v>19</v>
      </c>
      <c r="N26" s="4" t="s">
        <v>20</v>
      </c>
      <c r="O26" s="4" t="s">
        <v>76</v>
      </c>
      <c r="P26" s="3" t="s">
        <v>25</v>
      </c>
      <c r="Q26" s="3" t="s">
        <v>26</v>
      </c>
      <c r="R26" s="3" t="s">
        <v>26</v>
      </c>
      <c r="S26" s="3" t="s">
        <v>26</v>
      </c>
      <c r="T26" s="1" t="s">
        <v>26</v>
      </c>
      <c r="U26" s="3" t="s">
        <v>26</v>
      </c>
    </row>
    <row r="27" spans="2:21" s="3" customFormat="1" ht="12.75">
      <c r="B27" s="3" t="s">
        <v>31</v>
      </c>
      <c r="C27" s="11" t="s">
        <v>27</v>
      </c>
      <c r="D27" s="11" t="s">
        <v>28</v>
      </c>
      <c r="E27" s="11" t="s">
        <v>32</v>
      </c>
      <c r="F27" s="1" t="s">
        <v>29</v>
      </c>
      <c r="G27" s="1" t="s">
        <v>30</v>
      </c>
      <c r="H27" s="1" t="s">
        <v>32</v>
      </c>
      <c r="I27" s="1" t="s">
        <v>29</v>
      </c>
      <c r="J27" s="1" t="s">
        <v>30</v>
      </c>
      <c r="K27" s="1" t="s">
        <v>32</v>
      </c>
      <c r="L27" s="4"/>
      <c r="M27" s="4"/>
      <c r="N27" s="4"/>
      <c r="O27" s="4"/>
      <c r="P27" s="41" t="s">
        <v>33</v>
      </c>
      <c r="Q27" s="41" t="s">
        <v>34</v>
      </c>
      <c r="R27" s="41" t="s">
        <v>35</v>
      </c>
      <c r="S27" s="41" t="s">
        <v>36</v>
      </c>
      <c r="T27" s="1" t="s">
        <v>37</v>
      </c>
      <c r="U27" s="41" t="s">
        <v>38</v>
      </c>
    </row>
    <row r="28" spans="1:21" s="3" customFormat="1" ht="12.75">
      <c r="A28" s="3" t="s">
        <v>46</v>
      </c>
      <c r="B28" s="4">
        <v>5</v>
      </c>
      <c r="C28" s="12">
        <v>780</v>
      </c>
      <c r="D28" s="12">
        <v>0</v>
      </c>
      <c r="E28" s="12">
        <v>0</v>
      </c>
      <c r="F28" s="4">
        <v>0.02</v>
      </c>
      <c r="G28" s="4">
        <v>0.1</v>
      </c>
      <c r="H28" s="4">
        <v>0.02</v>
      </c>
      <c r="I28" s="4">
        <f aca="true" t="shared" si="2" ref="I28:K31">C28*F28</f>
        <v>15.6</v>
      </c>
      <c r="J28" s="4">
        <f t="shared" si="2"/>
        <v>0</v>
      </c>
      <c r="K28" s="4">
        <f t="shared" si="2"/>
        <v>0</v>
      </c>
      <c r="L28" s="4">
        <f>(I28+K28-B28)+J28</f>
        <v>10.6</v>
      </c>
      <c r="M28" s="4">
        <f>IF(L28&lt;0,0,L28)</f>
        <v>10.6</v>
      </c>
      <c r="N28" s="4">
        <v>14.99</v>
      </c>
      <c r="O28" s="42">
        <f>SUM(M28:N28)</f>
        <v>25.59</v>
      </c>
      <c r="P28" s="42">
        <f>(M28*0.9)+N28</f>
        <v>24.53</v>
      </c>
      <c r="Q28" s="4">
        <f>J28*0.75</f>
        <v>0</v>
      </c>
      <c r="R28" s="4">
        <f>(I28+K28)*0.5</f>
        <v>7.8</v>
      </c>
      <c r="S28" s="4">
        <f>(R28-B28)+Q28</f>
        <v>2.8</v>
      </c>
      <c r="T28" s="4">
        <f>IF(S28&lt;0,0,S28)</f>
        <v>2.8</v>
      </c>
      <c r="U28" s="42">
        <f>N28+T28</f>
        <v>17.79</v>
      </c>
    </row>
    <row r="29" spans="1:21" s="3" customFormat="1" ht="12.75">
      <c r="A29" s="3" t="s">
        <v>42</v>
      </c>
      <c r="B29" s="4">
        <v>5</v>
      </c>
      <c r="C29" s="13">
        <v>780</v>
      </c>
      <c r="D29" s="12">
        <v>0</v>
      </c>
      <c r="E29" s="12">
        <v>0</v>
      </c>
      <c r="F29" s="4">
        <v>0.1</v>
      </c>
      <c r="G29" s="4">
        <v>0.1</v>
      </c>
      <c r="H29" s="4">
        <v>0.02</v>
      </c>
      <c r="I29" s="4">
        <f t="shared" si="2"/>
        <v>78</v>
      </c>
      <c r="J29" s="4">
        <f t="shared" si="2"/>
        <v>0</v>
      </c>
      <c r="K29" s="4">
        <f t="shared" si="2"/>
        <v>0</v>
      </c>
      <c r="L29" s="4">
        <f>SUM(I29:K29)-B29</f>
        <v>73</v>
      </c>
      <c r="M29" s="4">
        <f>IF(L29&lt;0,0,L29)</f>
        <v>73</v>
      </c>
      <c r="N29" s="4">
        <v>17.5</v>
      </c>
      <c r="O29" s="4">
        <f>SUM(M29:N29)</f>
        <v>90.5</v>
      </c>
      <c r="P29" s="4">
        <f>(M29*0.9)+N29</f>
        <v>83.2</v>
      </c>
      <c r="Q29" s="4">
        <f>J29*0.75</f>
        <v>0</v>
      </c>
      <c r="R29" s="4">
        <f>(I29+K29)*0.5</f>
        <v>39</v>
      </c>
      <c r="S29" s="4">
        <f>Q29+R29-B29</f>
        <v>34</v>
      </c>
      <c r="T29" s="4">
        <f>IF(S29&lt;0,0,S29)</f>
        <v>34</v>
      </c>
      <c r="U29" s="4">
        <f>N29+T29</f>
        <v>51.5</v>
      </c>
    </row>
    <row r="30" spans="1:21" s="3" customFormat="1" ht="12.75">
      <c r="A30" s="3" t="s">
        <v>44</v>
      </c>
      <c r="B30" s="4">
        <v>15</v>
      </c>
      <c r="C30" s="13">
        <v>780</v>
      </c>
      <c r="D30" s="12">
        <v>0</v>
      </c>
      <c r="E30" s="12">
        <v>0</v>
      </c>
      <c r="F30" s="4">
        <v>0.1</v>
      </c>
      <c r="G30" s="4">
        <v>0.1</v>
      </c>
      <c r="H30" s="4">
        <v>0.02</v>
      </c>
      <c r="I30" s="4">
        <f t="shared" si="2"/>
        <v>78</v>
      </c>
      <c r="J30" s="4">
        <f t="shared" si="2"/>
        <v>0</v>
      </c>
      <c r="K30" s="4">
        <f t="shared" si="2"/>
        <v>0</v>
      </c>
      <c r="L30" s="4">
        <f>SUM(I30:K30)-B30</f>
        <v>63</v>
      </c>
      <c r="M30" s="4">
        <f>IF(L30&lt;0,0,L30)</f>
        <v>63</v>
      </c>
      <c r="N30" s="4">
        <v>25</v>
      </c>
      <c r="O30" s="4">
        <f>SUM(M30:N30)</f>
        <v>88</v>
      </c>
      <c r="P30" s="4">
        <f>(M30*0.9)+N30</f>
        <v>81.7</v>
      </c>
      <c r="Q30" s="4">
        <f>J30*0.75</f>
        <v>0</v>
      </c>
      <c r="R30" s="4">
        <f>(I30+K30)*0.5</f>
        <v>39</v>
      </c>
      <c r="S30" s="4">
        <f>Q30+R30-B30</f>
        <v>24</v>
      </c>
      <c r="T30" s="4">
        <f>IF(S30&lt;0,0,S30)</f>
        <v>24</v>
      </c>
      <c r="U30" s="4">
        <f>N30+T30</f>
        <v>49</v>
      </c>
    </row>
    <row r="31" spans="1:21" s="3" customFormat="1" ht="12.75">
      <c r="A31" s="3" t="s">
        <v>40</v>
      </c>
      <c r="B31" s="4">
        <v>20</v>
      </c>
      <c r="C31" s="13">
        <v>780</v>
      </c>
      <c r="D31" s="12">
        <v>0</v>
      </c>
      <c r="E31" s="12">
        <v>0</v>
      </c>
      <c r="F31" s="4">
        <v>0.1</v>
      </c>
      <c r="G31" s="4">
        <v>0.05</v>
      </c>
      <c r="H31" s="4">
        <v>0.02</v>
      </c>
      <c r="I31" s="4">
        <f t="shared" si="2"/>
        <v>78</v>
      </c>
      <c r="J31" s="4">
        <f t="shared" si="2"/>
        <v>0</v>
      </c>
      <c r="K31" s="4">
        <f t="shared" si="2"/>
        <v>0</v>
      </c>
      <c r="L31" s="4">
        <f>SUM(I31:K31)-B31</f>
        <v>58</v>
      </c>
      <c r="M31" s="4">
        <f>IF(L31&lt;0,0,L31)</f>
        <v>58</v>
      </c>
      <c r="N31" s="4">
        <v>40</v>
      </c>
      <c r="O31" s="4">
        <f>SUM(M31:N31)</f>
        <v>98</v>
      </c>
      <c r="P31" s="4">
        <f>(M31*0.9)+N31</f>
        <v>92.2</v>
      </c>
      <c r="Q31" s="4">
        <f>J31*0.75</f>
        <v>0</v>
      </c>
      <c r="R31" s="4">
        <f>(I31+K31)*0.5</f>
        <v>39</v>
      </c>
      <c r="S31" s="4">
        <f>Q31+R31-B31</f>
        <v>19</v>
      </c>
      <c r="T31" s="4">
        <f>IF(S31&lt;0,0,S31)</f>
        <v>19</v>
      </c>
      <c r="U31" s="4">
        <f>N31+T31</f>
        <v>59</v>
      </c>
    </row>
    <row r="34" spans="1:15" s="3" customFormat="1" ht="12.75">
      <c r="A34" s="3" t="s">
        <v>79</v>
      </c>
      <c r="L34" s="4"/>
      <c r="M34" s="4"/>
      <c r="N34" s="4"/>
      <c r="O34" s="4"/>
    </row>
    <row r="35" spans="3:21" s="3" customFormat="1" ht="12.75">
      <c r="C35" s="92" t="s">
        <v>15</v>
      </c>
      <c r="D35" s="92"/>
      <c r="E35" s="90"/>
      <c r="F35" s="90" t="s">
        <v>17</v>
      </c>
      <c r="G35" s="90"/>
      <c r="H35" s="90"/>
      <c r="I35" s="90" t="s">
        <v>18</v>
      </c>
      <c r="J35" s="90"/>
      <c r="K35" s="90"/>
      <c r="L35" s="2" t="s">
        <v>23</v>
      </c>
      <c r="M35" s="2" t="s">
        <v>19</v>
      </c>
      <c r="N35" s="4" t="s">
        <v>20</v>
      </c>
      <c r="O35" s="4" t="s">
        <v>76</v>
      </c>
      <c r="P35" s="3" t="s">
        <v>25</v>
      </c>
      <c r="Q35" s="3" t="s">
        <v>26</v>
      </c>
      <c r="R35" s="3" t="s">
        <v>26</v>
      </c>
      <c r="S35" s="3" t="s">
        <v>26</v>
      </c>
      <c r="T35" s="1" t="s">
        <v>26</v>
      </c>
      <c r="U35" s="3" t="s">
        <v>26</v>
      </c>
    </row>
    <row r="36" spans="2:21" s="3" customFormat="1" ht="12.75">
      <c r="B36" s="3" t="s">
        <v>31</v>
      </c>
      <c r="C36" s="11" t="s">
        <v>27</v>
      </c>
      <c r="D36" s="11" t="s">
        <v>28</v>
      </c>
      <c r="E36" s="11" t="s">
        <v>32</v>
      </c>
      <c r="F36" s="1" t="s">
        <v>29</v>
      </c>
      <c r="G36" s="1" t="s">
        <v>30</v>
      </c>
      <c r="H36" s="1" t="s">
        <v>32</v>
      </c>
      <c r="I36" s="1" t="s">
        <v>29</v>
      </c>
      <c r="J36" s="1" t="s">
        <v>30</v>
      </c>
      <c r="K36" s="1" t="s">
        <v>32</v>
      </c>
      <c r="L36" s="4"/>
      <c r="M36" s="4"/>
      <c r="N36" s="4"/>
      <c r="O36" s="4"/>
      <c r="P36" s="41" t="s">
        <v>33</v>
      </c>
      <c r="Q36" s="41" t="s">
        <v>34</v>
      </c>
      <c r="R36" s="41" t="s">
        <v>35</v>
      </c>
      <c r="S36" s="41" t="s">
        <v>36</v>
      </c>
      <c r="T36" s="1" t="s">
        <v>37</v>
      </c>
      <c r="U36" s="41" t="s">
        <v>38</v>
      </c>
    </row>
    <row r="37" spans="1:21" s="3" customFormat="1" ht="12.75">
      <c r="A37" s="3" t="s">
        <v>46</v>
      </c>
      <c r="B37" s="4">
        <v>5</v>
      </c>
      <c r="C37" s="12">
        <v>0</v>
      </c>
      <c r="D37" s="12">
        <v>0</v>
      </c>
      <c r="E37" s="12">
        <v>0</v>
      </c>
      <c r="F37" s="4">
        <v>0.02</v>
      </c>
      <c r="G37" s="4">
        <v>0.1</v>
      </c>
      <c r="H37" s="4">
        <v>0.02</v>
      </c>
      <c r="I37" s="4">
        <f aca="true" t="shared" si="3" ref="I37:K40">C37*F37</f>
        <v>0</v>
      </c>
      <c r="J37" s="4">
        <f t="shared" si="3"/>
        <v>0</v>
      </c>
      <c r="K37" s="4">
        <f t="shared" si="3"/>
        <v>0</v>
      </c>
      <c r="L37" s="4">
        <f>(I37+K37-B37)+J37</f>
        <v>-5</v>
      </c>
      <c r="M37" s="4">
        <f>IF(L37&lt;0,0,L37)</f>
        <v>0</v>
      </c>
      <c r="N37" s="4">
        <v>14.99</v>
      </c>
      <c r="O37" s="42">
        <f>SUM(M37:N37)</f>
        <v>14.99</v>
      </c>
      <c r="P37" s="42">
        <f>(M37*0.9)+N37</f>
        <v>14.99</v>
      </c>
      <c r="Q37" s="4">
        <f>J37*0.75</f>
        <v>0</v>
      </c>
      <c r="R37" s="4">
        <f>(I37+K37)*0.5</f>
        <v>0</v>
      </c>
      <c r="S37" s="4">
        <f>(R37-B37)+Q37</f>
        <v>-5</v>
      </c>
      <c r="T37" s="4">
        <f>IF(S37&lt;0,0,S37)</f>
        <v>0</v>
      </c>
      <c r="U37" s="42">
        <f>N37+T37</f>
        <v>14.99</v>
      </c>
    </row>
    <row r="38" spans="1:21" s="3" customFormat="1" ht="12.75">
      <c r="A38" s="3" t="s">
        <v>42</v>
      </c>
      <c r="B38" s="4">
        <v>5</v>
      </c>
      <c r="C38" s="13">
        <v>0</v>
      </c>
      <c r="D38" s="12">
        <v>0</v>
      </c>
      <c r="E38" s="12">
        <v>0</v>
      </c>
      <c r="F38" s="4">
        <v>0.1</v>
      </c>
      <c r="G38" s="4">
        <v>0.1</v>
      </c>
      <c r="H38" s="4">
        <v>0.02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>SUM(I38:K38)-B38</f>
        <v>-5</v>
      </c>
      <c r="M38" s="4">
        <f>IF(L38&lt;0,0,L38)</f>
        <v>0</v>
      </c>
      <c r="N38" s="4">
        <v>17.5</v>
      </c>
      <c r="O38" s="4">
        <f>SUM(M38:N38)</f>
        <v>17.5</v>
      </c>
      <c r="P38" s="4">
        <f>(M38*0.9)+N38</f>
        <v>17.5</v>
      </c>
      <c r="Q38" s="4">
        <f>J38*0.75</f>
        <v>0</v>
      </c>
      <c r="R38" s="4">
        <f>(I38+K38)*0.5</f>
        <v>0</v>
      </c>
      <c r="S38" s="4">
        <f>Q38+R38-B38</f>
        <v>-5</v>
      </c>
      <c r="T38" s="4">
        <f>IF(S38&lt;0,0,S38)</f>
        <v>0</v>
      </c>
      <c r="U38" s="4">
        <f>N38+T38</f>
        <v>17.5</v>
      </c>
    </row>
    <row r="39" spans="1:21" s="3" customFormat="1" ht="12.75">
      <c r="A39" s="3" t="s">
        <v>44</v>
      </c>
      <c r="B39" s="4">
        <v>15</v>
      </c>
      <c r="C39" s="13">
        <v>0</v>
      </c>
      <c r="D39" s="12">
        <v>0</v>
      </c>
      <c r="E39" s="12">
        <v>0</v>
      </c>
      <c r="F39" s="4">
        <v>0.1</v>
      </c>
      <c r="G39" s="4">
        <v>0.1</v>
      </c>
      <c r="H39" s="4">
        <v>0.02</v>
      </c>
      <c r="I39" s="4">
        <f t="shared" si="3"/>
        <v>0</v>
      </c>
      <c r="J39" s="4">
        <f t="shared" si="3"/>
        <v>0</v>
      </c>
      <c r="K39" s="4">
        <f t="shared" si="3"/>
        <v>0</v>
      </c>
      <c r="L39" s="4">
        <f>SUM(I39:K39)-B39</f>
        <v>-15</v>
      </c>
      <c r="M39" s="4">
        <f>IF(L39&lt;0,0,L39)</f>
        <v>0</v>
      </c>
      <c r="N39" s="4">
        <v>25</v>
      </c>
      <c r="O39" s="4">
        <f>SUM(M39:N39)</f>
        <v>25</v>
      </c>
      <c r="P39" s="4">
        <f>(M39*0.9)+N39</f>
        <v>25</v>
      </c>
      <c r="Q39" s="4">
        <f>J39*0.75</f>
        <v>0</v>
      </c>
      <c r="R39" s="4">
        <f>(I39+K39)*0.5</f>
        <v>0</v>
      </c>
      <c r="S39" s="4">
        <f>Q39+R39-B39</f>
        <v>-15</v>
      </c>
      <c r="T39" s="4">
        <f>IF(S39&lt;0,0,S39)</f>
        <v>0</v>
      </c>
      <c r="U39" s="4">
        <f>N39+T39</f>
        <v>25</v>
      </c>
    </row>
    <row r="40" spans="1:21" s="3" customFormat="1" ht="12.75">
      <c r="A40" s="3" t="s">
        <v>40</v>
      </c>
      <c r="B40" s="4">
        <v>20</v>
      </c>
      <c r="C40" s="13">
        <v>0</v>
      </c>
      <c r="D40" s="12">
        <v>0</v>
      </c>
      <c r="E40" s="12">
        <v>0</v>
      </c>
      <c r="F40" s="4">
        <v>0.1</v>
      </c>
      <c r="G40" s="4">
        <v>0.05</v>
      </c>
      <c r="H40" s="4">
        <v>0.02</v>
      </c>
      <c r="I40" s="4">
        <f t="shared" si="3"/>
        <v>0</v>
      </c>
      <c r="J40" s="4">
        <f t="shared" si="3"/>
        <v>0</v>
      </c>
      <c r="K40" s="4">
        <f t="shared" si="3"/>
        <v>0</v>
      </c>
      <c r="L40" s="4">
        <f>SUM(I40:K40)-B40</f>
        <v>-20</v>
      </c>
      <c r="M40" s="4">
        <f>IF(L40&lt;0,0,L40)</f>
        <v>0</v>
      </c>
      <c r="N40" s="4">
        <v>40</v>
      </c>
      <c r="O40" s="4">
        <f>SUM(M40:N40)</f>
        <v>40</v>
      </c>
      <c r="P40" s="4">
        <f>(M40*0.9)+N40</f>
        <v>40</v>
      </c>
      <c r="Q40" s="4">
        <f>J40*0.75</f>
        <v>0</v>
      </c>
      <c r="R40" s="4">
        <f>(I40+K40)*0.5</f>
        <v>0</v>
      </c>
      <c r="S40" s="4">
        <f>Q40+R40-B40</f>
        <v>-20</v>
      </c>
      <c r="T40" s="4">
        <f>IF(S40&lt;0,0,S40)</f>
        <v>0</v>
      </c>
      <c r="U40" s="4">
        <f>N40+T40</f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&amp; Lai</dc:creator>
  <cp:keywords/>
  <dc:description/>
  <cp:lastModifiedBy>Tim Brosnan</cp:lastModifiedBy>
  <dcterms:created xsi:type="dcterms:W3CDTF">1999-10-29T13:28:20Z</dcterms:created>
  <dcterms:modified xsi:type="dcterms:W3CDTF">2000-11-02T11:15:08Z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