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SheetTabs="0" xWindow="0" yWindow="300" windowWidth="5565" windowHeight="3705" activeTab="0"/>
  </bookViews>
  <sheets>
    <sheet name="HABER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<sst xmlns="http://schemas.openxmlformats.org/spreadsheetml/2006/main" count="38" uniqueCount="35">
  <si>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Reacting Entities</t>
  </si>
  <si>
    <t>Reactant 1</t>
  </si>
  <si>
    <t>Reactant 2</t>
  </si>
  <si>
    <t>Product 1</t>
  </si>
  <si>
    <t>Product 2</t>
  </si>
  <si>
    <t>Name</t>
  </si>
  <si>
    <t>Nitrogen</t>
  </si>
  <si>
    <t>Hydrogen</t>
  </si>
  <si>
    <t>Ammonia</t>
  </si>
  <si>
    <t>Stoichiometry</t>
  </si>
  <si>
    <t xml:space="preserve">Standard molar entropy </t>
  </si>
  <si>
    <t>Standard molar enthalpy</t>
  </si>
  <si>
    <t>Initial Amount (mol)</t>
  </si>
  <si>
    <t>Initial partial pressures</t>
  </si>
  <si>
    <t>xLN(x)</t>
  </si>
  <si>
    <t>Reaction Conditions</t>
  </si>
  <si>
    <t>Initial Values</t>
  </si>
  <si>
    <t>Temperature (K)</t>
  </si>
  <si>
    <t>Extent of reaction</t>
  </si>
  <si>
    <t>Step size</t>
  </si>
  <si>
    <t>'Enthalpy'</t>
  </si>
  <si>
    <t>Pressure</t>
  </si>
  <si>
    <t xml:space="preserve">'Entropy' </t>
  </si>
  <si>
    <t>x</t>
  </si>
  <si>
    <t>Pr1</t>
  </si>
  <si>
    <t>Pr2</t>
  </si>
  <si>
    <t>Pp1</t>
  </si>
  <si>
    <t>Pp2</t>
  </si>
  <si>
    <t>nt</t>
  </si>
  <si>
    <t>Ssur</t>
  </si>
  <si>
    <t>Ssys</t>
  </si>
  <si>
    <t>Stot</t>
  </si>
  <si>
    <t xml:space="preserve">    "K"</t>
  </si>
  <si>
    <t>K</t>
  </si>
  <si>
    <t>Results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</si>
</sst>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  <numFmt numFmtId="181" formatCode="0.000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sz val="9"/>
      <name val="Helv"/>
      <family val="0"/>
    </font>
    <font>
      <b/>
      <sz val="9"/>
      <name val="Helv"/>
      <family val="0"/>
    </font>
    <font>
      <b/>
      <sz val="9"/>
      <name val="Symbol"/>
      <family val="0"/>
    </font>
    <font>
      <sz val="16.25"/>
      <name val="Arial"/>
      <family val="0"/>
    </font>
    <font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" fontId="5" fillId="0" borderId="0" xfId="0" applyNumberFormat="1" applyFont="1" applyAlignment="1" applyProtection="1">
      <alignment/>
      <protection hidden="1"/>
    </xf>
    <xf numFmtId="2" fontId="5" fillId="0" borderId="0" xfId="0" applyNumberFormat="1" applyFont="1" applyAlignment="1" applyProtection="1">
      <alignment/>
      <protection hidden="1"/>
    </xf>
    <xf numFmtId="2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 locked="0"/>
    </xf>
    <xf numFmtId="2" fontId="6" fillId="0" borderId="0" xfId="0" applyNumberFormat="1" applyFont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2" fontId="5" fillId="0" borderId="0" xfId="0" applyNumberFormat="1" applyFont="1" applyAlignment="1" applyProtection="1">
      <alignment horizontal="right"/>
      <protection hidden="1"/>
    </xf>
    <xf numFmtId="0" fontId="5" fillId="0" borderId="1" xfId="0" applyFont="1" applyBorder="1" applyAlignment="1" applyProtection="1">
      <alignment/>
      <protection hidden="1"/>
    </xf>
    <xf numFmtId="2" fontId="5" fillId="0" borderId="1" xfId="0" applyNumberFormat="1" applyFont="1" applyBorder="1" applyAlignment="1" applyProtection="1">
      <alignment/>
      <protection hidden="1"/>
    </xf>
    <xf numFmtId="0" fontId="6" fillId="0" borderId="2" xfId="0" applyFont="1" applyBorder="1" applyAlignment="1" applyProtection="1">
      <alignment horizontal="center"/>
      <protection hidden="1" locked="0"/>
    </xf>
    <xf numFmtId="2" fontId="6" fillId="0" borderId="2" xfId="0" applyNumberFormat="1" applyFont="1" applyBorder="1" applyAlignment="1" applyProtection="1">
      <alignment horizontal="center"/>
      <protection hidden="1" locked="0"/>
    </xf>
    <xf numFmtId="0" fontId="0" fillId="0" borderId="3" xfId="0" applyBorder="1" applyAlignment="1" applyProtection="1">
      <alignment/>
      <protection hidden="1"/>
    </xf>
    <xf numFmtId="0" fontId="5" fillId="0" borderId="3" xfId="0" applyFont="1" applyBorder="1" applyAlignment="1" applyProtection="1">
      <alignment/>
      <protection hidden="1"/>
    </xf>
    <xf numFmtId="0" fontId="6" fillId="0" borderId="3" xfId="0" applyFont="1" applyBorder="1" applyAlignment="1" applyProtection="1">
      <alignment horizontal="center"/>
      <protection hidden="1" locked="0"/>
    </xf>
    <xf numFmtId="2" fontId="6" fillId="0" borderId="3" xfId="0" applyNumberFormat="1" applyFont="1" applyBorder="1" applyAlignment="1" applyProtection="1">
      <alignment horizontal="center"/>
      <protection hidden="1" locked="0"/>
    </xf>
    <xf numFmtId="0" fontId="5" fillId="0" borderId="3" xfId="0" applyFont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/>
      <protection hidden="1"/>
    </xf>
    <xf numFmtId="0" fontId="6" fillId="0" borderId="5" xfId="0" applyFont="1" applyBorder="1" applyAlignment="1" applyProtection="1">
      <alignment horizontal="center"/>
      <protection hidden="1" locked="0"/>
    </xf>
    <xf numFmtId="0" fontId="5" fillId="0" borderId="5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/>
      <protection hidden="1"/>
    </xf>
    <xf numFmtId="0" fontId="5" fillId="0" borderId="6" xfId="0" applyFont="1" applyBorder="1" applyAlignment="1" applyProtection="1">
      <alignment/>
      <protection hidden="1"/>
    </xf>
    <xf numFmtId="0" fontId="6" fillId="0" borderId="6" xfId="0" applyFont="1" applyBorder="1" applyAlignment="1" applyProtection="1">
      <alignment horizontal="center"/>
      <protection hidden="1" locked="0"/>
    </xf>
    <xf numFmtId="2" fontId="0" fillId="0" borderId="6" xfId="0" applyNumberFormat="1" applyBorder="1" applyAlignment="1" applyProtection="1">
      <alignment horizontal="center"/>
      <protection hidden="1"/>
    </xf>
    <xf numFmtId="2" fontId="5" fillId="0" borderId="6" xfId="0" applyNumberFormat="1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/>
      <protection hidden="1"/>
    </xf>
    <xf numFmtId="2" fontId="5" fillId="0" borderId="7" xfId="0" applyNumberFormat="1" applyFont="1" applyBorder="1" applyAlignment="1" applyProtection="1">
      <alignment/>
      <protection hidden="1"/>
    </xf>
    <xf numFmtId="2" fontId="5" fillId="0" borderId="7" xfId="0" applyNumberFormat="1" applyFont="1" applyBorder="1" applyAlignment="1" applyProtection="1">
      <alignment horizontal="left"/>
      <protection hidden="1"/>
    </xf>
    <xf numFmtId="0" fontId="6" fillId="0" borderId="8" xfId="0" applyFont="1" applyBorder="1" applyAlignment="1" applyProtection="1">
      <alignment horizontal="center"/>
      <protection hidden="1" locked="0"/>
    </xf>
    <xf numFmtId="2" fontId="6" fillId="0" borderId="8" xfId="0" applyNumberFormat="1" applyFont="1" applyBorder="1" applyAlignment="1" applyProtection="1">
      <alignment horizontal="center"/>
      <protection hidden="1" locked="0"/>
    </xf>
    <xf numFmtId="2" fontId="5" fillId="0" borderId="8" xfId="0" applyNumberFormat="1" applyFont="1" applyBorder="1" applyAlignment="1" applyProtection="1">
      <alignment horizontal="center"/>
      <protection hidden="1"/>
    </xf>
    <xf numFmtId="2" fontId="0" fillId="0" borderId="9" xfId="0" applyNumberFormat="1" applyBorder="1" applyAlignment="1" applyProtection="1">
      <alignment horizontal="center"/>
      <protection hidden="1"/>
    </xf>
    <xf numFmtId="2" fontId="5" fillId="0" borderId="10" xfId="0" applyNumberFormat="1" applyFont="1" applyBorder="1" applyAlignment="1" applyProtection="1">
      <alignment/>
      <protection hidden="1"/>
    </xf>
    <xf numFmtId="2" fontId="6" fillId="0" borderId="11" xfId="0" applyNumberFormat="1" applyFont="1" applyBorder="1" applyAlignment="1" applyProtection="1">
      <alignment horizontal="center"/>
      <protection hidden="1" locked="0"/>
    </xf>
    <xf numFmtId="0" fontId="6" fillId="0" borderId="10" xfId="0" applyFont="1" applyBorder="1" applyAlignment="1" applyProtection="1">
      <alignment/>
      <protection hidden="1"/>
    </xf>
    <xf numFmtId="2" fontId="6" fillId="0" borderId="11" xfId="0" applyNumberFormat="1" applyFont="1" applyBorder="1" applyAlignment="1" applyProtection="1">
      <alignment/>
      <protection hidden="1"/>
    </xf>
    <xf numFmtId="2" fontId="7" fillId="0" borderId="10" xfId="0" applyNumberFormat="1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181" fontId="6" fillId="0" borderId="2" xfId="0" applyNumberFormat="1" applyFont="1" applyBorder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Entropy change during the reaction</a:t>
            </a:r>
          </a:p>
        </c:rich>
      </c:tx>
      <c:layout>
        <c:manualLayout>
          <c:xMode val="factor"/>
          <c:yMode val="factor"/>
          <c:x val="-0.00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52"/>
          <c:w val="0.801"/>
          <c:h val="0.89925"/>
        </c:manualLayout>
      </c:layout>
      <c:scatterChart>
        <c:scatterStyle val="smooth"/>
        <c:varyColors val="0"/>
        <c:ser>
          <c:idx val="0"/>
          <c:order val="0"/>
          <c:tx>
            <c:strRef>
              <c:f>HABER!$J$31</c:f>
              <c:strCache>
                <c:ptCount val="1"/>
                <c:pt idx="0">
                  <c:v>Stot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HABER!$B$32:$B$130</c:f>
              <c:numCache/>
            </c:numRef>
          </c:xVal>
          <c:yVal>
            <c:numRef>
              <c:f>HABER!$J$32:$J$130</c:f>
              <c:numCache/>
            </c:numRef>
          </c:yVal>
          <c:smooth val="1"/>
        </c:ser>
        <c:ser>
          <c:idx val="1"/>
          <c:order val="1"/>
          <c:tx>
            <c:strRef>
              <c:f>HABER!$I$31</c:f>
              <c:strCache>
                <c:ptCount val="1"/>
                <c:pt idx="0">
                  <c:v>Ssys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HABER!$B$32:$B$130</c:f>
              <c:numCache/>
            </c:numRef>
          </c:xVal>
          <c:yVal>
            <c:numRef>
              <c:f>HABER!$I$32:$I$130</c:f>
              <c:numCache/>
            </c:numRef>
          </c:yVal>
          <c:smooth val="1"/>
        </c:ser>
        <c:ser>
          <c:idx val="2"/>
          <c:order val="2"/>
          <c:tx>
            <c:strRef>
              <c:f>HABER!$H$31</c:f>
              <c:strCache>
                <c:ptCount val="1"/>
                <c:pt idx="0">
                  <c:v>Ssur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HABER!$B$32:$B$130</c:f>
              <c:numCache/>
            </c:numRef>
          </c:xVal>
          <c:yVal>
            <c:numRef>
              <c:f>HABER!$H$32:$H$130</c:f>
              <c:numCache/>
            </c:numRef>
          </c:yVal>
          <c:smooth val="1"/>
        </c:ser>
        <c:axId val="1221338"/>
        <c:axId val="10992043"/>
      </c:scatterChart>
      <c:valAx>
        <c:axId val="1221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Extent of Reaction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992043"/>
        <c:crosses val="autoZero"/>
        <c:crossBetween val="midCat"/>
        <c:dispUnits/>
        <c:minorUnit val="0.1"/>
      </c:valAx>
      <c:valAx>
        <c:axId val="1099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Entropy Change (eu)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21338"/>
        <c:crosses val="autoZero"/>
        <c:crossBetween val="midCat"/>
        <c:dispUnits/>
        <c:minorUnit val="161.4394579509075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8</xdr:row>
      <xdr:rowOff>76200</xdr:rowOff>
    </xdr:from>
    <xdr:to>
      <xdr:col>10</xdr:col>
      <xdr:colOff>619125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352425" y="1371600"/>
        <a:ext cx="52197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2"/>
  <sheetViews>
    <sheetView showGridLines="0" showRowColHeaders="0" tabSelected="1" workbookViewId="0" topLeftCell="A1">
      <selection activeCell="N3" sqref="N3"/>
    </sheetView>
  </sheetViews>
  <sheetFormatPr defaultColWidth="9.00390625" defaultRowHeight="12.75" customHeight="1"/>
  <cols>
    <col min="1" max="2" width="4.75390625" style="2" customWidth="1"/>
    <col min="3" max="3" width="7.375" style="2" customWidth="1"/>
    <col min="4" max="4" width="7.125" style="2" customWidth="1"/>
    <col min="5" max="5" width="4.75390625" style="2" customWidth="1"/>
    <col min="6" max="7" width="5.625" style="2" customWidth="1"/>
    <col min="8" max="8" width="7.75390625" style="5" customWidth="1"/>
    <col min="9" max="9" width="8.375" style="2" customWidth="1"/>
    <col min="10" max="10" width="8.875" style="9" customWidth="1"/>
    <col min="11" max="11" width="8.75390625" style="11" customWidth="1"/>
    <col min="12" max="12" width="4.75390625" style="13" customWidth="1"/>
    <col min="13" max="13" width="4.75390625" style="5" customWidth="1"/>
    <col min="14" max="14" width="10.375" style="2" customWidth="1"/>
    <col min="15" max="15" width="6.375" style="2" customWidth="1"/>
    <col min="16" max="16384" width="4.75390625" style="2" customWidth="1"/>
  </cols>
  <sheetData>
    <row r="1" spans="1:26" ht="12.75" customHeight="1">
      <c r="A1" s="1"/>
      <c r="B1" s="3" t="s">
        <v>0</v>
      </c>
      <c r="C1" s="1"/>
      <c r="E1" s="11" t="s">
        <v>1</v>
      </c>
      <c r="F1" s="11"/>
      <c r="G1" s="9" t="s">
        <v>2</v>
      </c>
      <c r="H1" s="9"/>
      <c r="I1" s="9" t="s">
        <v>3</v>
      </c>
      <c r="K1" s="9" t="s">
        <v>4</v>
      </c>
      <c r="L1" s="1"/>
      <c r="M1" s="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5" t="s">
        <v>5</v>
      </c>
      <c r="C2" s="19"/>
      <c r="D2" s="20"/>
      <c r="E2" s="22" t="s">
        <v>6</v>
      </c>
      <c r="F2" s="22"/>
      <c r="G2" s="21" t="s">
        <v>7</v>
      </c>
      <c r="H2" s="21"/>
      <c r="I2" s="21" t="s">
        <v>8</v>
      </c>
      <c r="J2" s="21"/>
      <c r="K2" s="26">
        <v>0</v>
      </c>
      <c r="L2" s="1"/>
      <c r="M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5" t="s">
        <v>9</v>
      </c>
      <c r="C3" s="1"/>
      <c r="E3" s="7">
        <v>1</v>
      </c>
      <c r="F3" s="7"/>
      <c r="G3" s="7">
        <v>3</v>
      </c>
      <c r="H3" s="7"/>
      <c r="I3" s="7">
        <v>2</v>
      </c>
      <c r="J3" s="7"/>
      <c r="K3" s="17">
        <v>0</v>
      </c>
      <c r="L3" s="1"/>
      <c r="M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5" t="s">
        <v>10</v>
      </c>
      <c r="C4" s="1"/>
      <c r="E4" s="7">
        <v>191.61</v>
      </c>
      <c r="F4" s="7"/>
      <c r="G4" s="7">
        <v>130.68</v>
      </c>
      <c r="H4" s="7"/>
      <c r="I4" s="7">
        <v>192.45</v>
      </c>
      <c r="J4" s="7"/>
      <c r="K4" s="17">
        <v>0</v>
      </c>
      <c r="L4" s="1"/>
      <c r="M4" s="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6" t="s">
        <v>11</v>
      </c>
      <c r="C5" s="1"/>
      <c r="D5" s="5"/>
      <c r="E5" s="8">
        <v>0</v>
      </c>
      <c r="F5" s="7"/>
      <c r="G5" s="8">
        <v>0</v>
      </c>
      <c r="H5" s="8"/>
      <c r="I5" s="8">
        <f>-46.11</f>
        <v>-46.11</v>
      </c>
      <c r="J5" s="8"/>
      <c r="K5" s="18">
        <v>0</v>
      </c>
      <c r="L5" s="1"/>
      <c r="M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5" customFormat="1" ht="12.75" customHeight="1">
      <c r="A6" s="1"/>
      <c r="B6" s="33" t="s">
        <v>12</v>
      </c>
      <c r="C6" s="28"/>
      <c r="D6" s="29"/>
      <c r="E6" s="30">
        <v>1</v>
      </c>
      <c r="F6" s="30"/>
      <c r="G6" s="30">
        <v>3</v>
      </c>
      <c r="H6" s="30"/>
      <c r="I6" s="30">
        <v>0</v>
      </c>
      <c r="J6" s="30"/>
      <c r="K6" s="36">
        <v>0</v>
      </c>
      <c r="L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25" t="s">
        <v>13</v>
      </c>
      <c r="C7" s="19"/>
      <c r="D7" s="20"/>
      <c r="E7" s="23">
        <f>$E$6*$O$11/SUM($E$6:$K$6)</f>
        <v>2.5</v>
      </c>
      <c r="F7" s="23"/>
      <c r="G7" s="23">
        <f>$G$6*$O$11/SUM($E$6:$K$6)</f>
        <v>7.5</v>
      </c>
      <c r="H7" s="23"/>
      <c r="I7" s="23">
        <f>$I$6*$O$11/SUM($E$6:$K$6)</f>
        <v>0</v>
      </c>
      <c r="J7" s="23"/>
      <c r="K7" s="27">
        <f>$K$6*$O$11/SUM($E$6:$K$6)</f>
        <v>0</v>
      </c>
      <c r="L7" s="1"/>
      <c r="M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33" t="s">
        <v>14</v>
      </c>
      <c r="C8" s="28"/>
      <c r="D8" s="29"/>
      <c r="E8" s="32">
        <f>IF(E7&gt;0,E7*LN(E7),0)</f>
        <v>2.2907268296853878</v>
      </c>
      <c r="F8" s="32"/>
      <c r="G8" s="32">
        <f>IF(G7&gt;0,G7*LN(G7),0)</f>
        <v>15.111772654066986</v>
      </c>
      <c r="H8" s="32"/>
      <c r="I8" s="32">
        <f>IF(I7&gt;0,I7*LN(I7),0)</f>
        <v>0</v>
      </c>
      <c r="J8" s="32"/>
      <c r="K8" s="38">
        <f>IF(K7&gt;0,K7*LN(K7),0)</f>
        <v>0</v>
      </c>
      <c r="L8" s="1"/>
      <c r="M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5:26" ht="12.75" customHeight="1">
      <c r="E9" s="11"/>
      <c r="F9" s="11"/>
      <c r="G9" s="11"/>
      <c r="H9" s="11"/>
      <c r="I9" s="11"/>
      <c r="J9" s="11"/>
      <c r="L9" s="1"/>
      <c r="M9" s="3" t="s">
        <v>15</v>
      </c>
      <c r="N9" s="10"/>
      <c r="O9" s="9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5:26" ht="12.75" customHeight="1">
      <c r="E10" s="11"/>
      <c r="F10" s="11"/>
      <c r="J10" s="11"/>
      <c r="L10" s="1"/>
      <c r="M10" s="25" t="s">
        <v>17</v>
      </c>
      <c r="N10" s="24"/>
      <c r="O10" s="26">
        <v>450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5:26" ht="12.75" customHeight="1">
      <c r="E11" s="11"/>
      <c r="F11" s="11"/>
      <c r="J11" s="11"/>
      <c r="L11" s="1"/>
      <c r="M11" s="34" t="s">
        <v>21</v>
      </c>
      <c r="N11" s="31"/>
      <c r="O11" s="37">
        <v>10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5:26" ht="12.75" customHeight="1">
      <c r="E12" s="11"/>
      <c r="F12" s="11"/>
      <c r="J12" s="11"/>
      <c r="L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5:26" ht="12.75" customHeight="1">
      <c r="E13" s="11"/>
      <c r="F13" s="11"/>
      <c r="J13" s="11"/>
      <c r="L13" s="1"/>
      <c r="M13" s="6" t="s">
        <v>16</v>
      </c>
      <c r="N13" s="11"/>
      <c r="O13" s="1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5:26" ht="12.75" customHeight="1">
      <c r="E14" s="11"/>
      <c r="F14" s="11"/>
      <c r="J14" s="11"/>
      <c r="L14" s="1"/>
      <c r="M14" s="40" t="s">
        <v>18</v>
      </c>
      <c r="N14" s="39"/>
      <c r="O14" s="41">
        <v>0.1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5:26" ht="12.75" customHeight="1">
      <c r="E15" s="11"/>
      <c r="F15" s="11"/>
      <c r="J15" s="11"/>
      <c r="L15" s="1"/>
      <c r="M15" s="16" t="s">
        <v>19</v>
      </c>
      <c r="N15" s="10"/>
      <c r="O15" s="46">
        <v>0.01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5:26" ht="12.75" customHeight="1">
      <c r="E16" s="11"/>
      <c r="F16" s="11"/>
      <c r="J16" s="11"/>
      <c r="L16" s="1"/>
      <c r="M16" s="25" t="s">
        <v>20</v>
      </c>
      <c r="N16" s="24"/>
      <c r="O16" s="27">
        <f>$I$5*$I$3+$K$5*$K$3-$E$5*$E$3-$G$5*$G$3</f>
        <v>-92.22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5:26" ht="12.75" customHeight="1">
      <c r="E17" s="11"/>
      <c r="F17" s="11"/>
      <c r="J17" s="11"/>
      <c r="L17" s="1"/>
      <c r="M17" s="35" t="s">
        <v>22</v>
      </c>
      <c r="N17" s="31"/>
      <c r="O17" s="38">
        <f>(($E$6*$E$4+$G$6*$G$4+$I$6*$I$4+$K$6*$K$4)-(SUM($E$3:$K$3))*8.31*(SUM($E$8:$K$8)))</f>
        <v>-284.03862425989314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5:26" ht="12.75" customHeight="1">
      <c r="E18" s="11"/>
      <c r="F18" s="11"/>
      <c r="J18" s="11"/>
      <c r="L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5:26" ht="12.75" customHeight="1">
      <c r="E19" s="11"/>
      <c r="F19" s="11"/>
      <c r="J19" s="11"/>
      <c r="L19" s="1"/>
      <c r="M19" s="3" t="s">
        <v>34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5:26" ht="12.75" customHeight="1">
      <c r="E20" s="11"/>
      <c r="F20" s="11"/>
      <c r="J20" s="11"/>
      <c r="L20" s="1"/>
      <c r="M20" s="42" t="s">
        <v>31</v>
      </c>
      <c r="N20" s="43">
        <f>MAX(J32:J130)</f>
        <v>843.1923321367159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5:26" ht="12.75" customHeight="1">
      <c r="E21" s="11"/>
      <c r="F21" s="11"/>
      <c r="J21" s="11"/>
      <c r="L21" s="1"/>
      <c r="M21" s="42" t="s">
        <v>33</v>
      </c>
      <c r="N21" s="43">
        <f>VLOOKUP(N20,J32:K130,2,FALSE)</f>
        <v>2.2907324180953257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5:26" ht="12.75" customHeight="1">
      <c r="E22" s="11"/>
      <c r="F22" s="11"/>
      <c r="J22" s="11"/>
      <c r="L22" s="1"/>
      <c r="M22" s="44" t="s">
        <v>23</v>
      </c>
      <c r="N22" s="45">
        <f>VLOOKUP(N20,J32:L130,3,FALSE)</f>
        <v>0.7800000000000005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5:26" ht="12.75" customHeight="1">
      <c r="E23" s="11"/>
      <c r="F23" s="11"/>
      <c r="J23" s="11"/>
      <c r="L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5:26" ht="12.75" customHeight="1">
      <c r="E24" s="11"/>
      <c r="F24" s="11"/>
      <c r="J24" s="11"/>
      <c r="L24" s="1"/>
      <c r="M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5:26" ht="12.75" customHeight="1">
      <c r="E25" s="11"/>
      <c r="F25" s="11"/>
      <c r="J25" s="11"/>
      <c r="L25" s="1"/>
      <c r="M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5:26" ht="12.75" customHeight="1">
      <c r="E26" s="11"/>
      <c r="F26" s="11"/>
      <c r="J26" s="11"/>
      <c r="L26" s="1"/>
      <c r="M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5:26" ht="12.75" customHeight="1">
      <c r="E27" s="11"/>
      <c r="F27" s="11"/>
      <c r="J27" s="11"/>
      <c r="L27" s="1"/>
      <c r="M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5:26" ht="12.75" customHeight="1">
      <c r="E28" s="11"/>
      <c r="F28" s="11"/>
      <c r="J28" s="11"/>
      <c r="L28" s="1"/>
      <c r="M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5:26" ht="12.75" customHeight="1">
      <c r="E29" s="11"/>
      <c r="F29" s="11"/>
      <c r="J29" s="11"/>
      <c r="L29" s="1"/>
      <c r="M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 customHeight="1">
      <c r="B30" s="1"/>
      <c r="C30" s="1"/>
      <c r="D30" s="1"/>
      <c r="E30" s="11"/>
      <c r="F30" s="11"/>
      <c r="G30" s="11"/>
      <c r="H30" s="11"/>
      <c r="I30" s="11"/>
      <c r="J30" s="11"/>
      <c r="L30" s="1"/>
      <c r="M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15" s="13" customFormat="1" ht="12.75">
      <c r="A31" s="12"/>
      <c r="B31" s="12" t="s">
        <v>23</v>
      </c>
      <c r="C31" s="11" t="s">
        <v>24</v>
      </c>
      <c r="D31" s="11" t="s">
        <v>25</v>
      </c>
      <c r="E31" s="11" t="s">
        <v>26</v>
      </c>
      <c r="F31" s="11" t="s">
        <v>27</v>
      </c>
      <c r="G31" s="11" t="s">
        <v>28</v>
      </c>
      <c r="H31" s="11" t="s">
        <v>29</v>
      </c>
      <c r="I31" s="11" t="s">
        <v>30</v>
      </c>
      <c r="J31" s="11" t="s">
        <v>31</v>
      </c>
      <c r="K31" s="11" t="s">
        <v>32</v>
      </c>
      <c r="L31" s="12" t="s">
        <v>23</v>
      </c>
      <c r="M31" s="1"/>
      <c r="N31" s="2"/>
      <c r="O31" s="1"/>
    </row>
    <row r="32" spans="1:15" ht="12.75" customHeight="1">
      <c r="A32" s="11"/>
      <c r="B32" s="11">
        <v>0.01</v>
      </c>
      <c r="C32" s="11">
        <f aca="true" t="shared" si="0" ref="C32:C63">($E$6-$E$3*B32)*$O$11/G32</f>
        <v>2.4874371859296485</v>
      </c>
      <c r="D32" s="11">
        <f aca="true" t="shared" si="1" ref="D32:D63">($G$6-$G$3*B32)*$O$11/G32</f>
        <v>7.462311557788945</v>
      </c>
      <c r="E32" s="11">
        <f aca="true" t="shared" si="2" ref="E32:E63">($I$6+$I$3*B32)*$O$11/G32</f>
        <v>0.05025125628140704</v>
      </c>
      <c r="F32" s="11">
        <f aca="true" t="shared" si="3" ref="F32:F63">($K$6+$K$3*B32)*$O$11/G32</f>
        <v>0</v>
      </c>
      <c r="G32" s="11">
        <f aca="true" t="shared" si="4" ref="G32:G61">($E$6-$E$3*B32)+($G$6-$G$3*B32)+($I$6+$I$3*B32)+($K$6+$K$3*B32)</f>
        <v>3.98</v>
      </c>
      <c r="H32" s="11">
        <f aca="true" t="shared" si="5" ref="H32:H63">-B32*1000*$O$16/$O$10</f>
        <v>2.0493333333333332</v>
      </c>
      <c r="I32" s="11">
        <f aca="true" t="shared" si="6" ref="I32:I63">(G32/$O$11)*((C32*$E$4+D32*$G$4+E32*$I$4+F32*$K$4)-8.31*(IF(C32&gt;0,C32*LN(C32),0)+IF(D32&gt;0,D32*LN(D32),0)+IF(E32&gt;0,E32*LN(E32),0)+IF(F32&gt;0,F32*LN(F32),0)))-$O$17</f>
        <v>809.0965143889741</v>
      </c>
      <c r="J32" s="11">
        <f aca="true" t="shared" si="7" ref="J32:J61">H32+I32</f>
        <v>811.1458477223075</v>
      </c>
      <c r="K32" s="11">
        <f aca="true" t="shared" si="8" ref="K32:K61">(IF(E32=0,1,(E32^$I$3))*IF(F32=0,1,(F32^$K$3)))/(IF(C32=0,1,(C32^$E$3))*IF(D32=0,1,(D32^$G$3)))</f>
        <v>2.442989458103126E-06</v>
      </c>
      <c r="L32" s="11">
        <v>0.01</v>
      </c>
      <c r="M32" s="1"/>
      <c r="N32" s="13"/>
      <c r="O32" s="13">
        <v>0.001</v>
      </c>
    </row>
    <row r="33" spans="1:15" ht="12.75" customHeight="1">
      <c r="A33" s="11"/>
      <c r="B33" s="11">
        <f aca="true" t="shared" si="9" ref="B33:B64">B32+$O$15</f>
        <v>0.02</v>
      </c>
      <c r="C33" s="11">
        <f t="shared" si="0"/>
        <v>2.474747474747475</v>
      </c>
      <c r="D33" s="11">
        <f t="shared" si="1"/>
        <v>7.424242424242424</v>
      </c>
      <c r="E33" s="11">
        <f t="shared" si="2"/>
        <v>0.10101010101010102</v>
      </c>
      <c r="F33" s="11">
        <f t="shared" si="3"/>
        <v>0</v>
      </c>
      <c r="G33" s="11">
        <f t="shared" si="4"/>
        <v>3.96</v>
      </c>
      <c r="H33" s="11">
        <f t="shared" si="5"/>
        <v>4.0986666666666665</v>
      </c>
      <c r="I33" s="11">
        <f t="shared" si="6"/>
        <v>808.1173882257684</v>
      </c>
      <c r="J33" s="11">
        <f t="shared" si="7"/>
        <v>812.2160548924351</v>
      </c>
      <c r="K33" s="11">
        <f t="shared" si="8"/>
        <v>1.0074935804375558E-05</v>
      </c>
      <c r="L33" s="11">
        <f aca="true" t="shared" si="10" ref="L33:L96">L32+$O$15</f>
        <v>0.02</v>
      </c>
      <c r="M33" s="1"/>
      <c r="O33" s="2">
        <v>0.005</v>
      </c>
    </row>
    <row r="34" spans="1:15" ht="12.75" customHeight="1">
      <c r="A34" s="11"/>
      <c r="B34" s="11">
        <f t="shared" si="9"/>
        <v>0.03</v>
      </c>
      <c r="C34" s="11">
        <f t="shared" si="0"/>
        <v>2.4619289340101522</v>
      </c>
      <c r="D34" s="11">
        <f t="shared" si="1"/>
        <v>7.385786802030458</v>
      </c>
      <c r="E34" s="11">
        <f t="shared" si="2"/>
        <v>0.15228426395939085</v>
      </c>
      <c r="F34" s="11">
        <f t="shared" si="3"/>
        <v>0</v>
      </c>
      <c r="G34" s="11">
        <f t="shared" si="4"/>
        <v>3.94</v>
      </c>
      <c r="H34" s="11">
        <f t="shared" si="5"/>
        <v>6.148</v>
      </c>
      <c r="I34" s="11">
        <f t="shared" si="6"/>
        <v>807.0487457229782</v>
      </c>
      <c r="J34" s="11">
        <f t="shared" si="7"/>
        <v>813.1967457229782</v>
      </c>
      <c r="K34" s="11">
        <f t="shared" si="8"/>
        <v>2.3379985807558205E-05</v>
      </c>
      <c r="L34" s="11">
        <f t="shared" si="10"/>
        <v>0.03</v>
      </c>
      <c r="M34" s="1"/>
      <c r="O34" s="2">
        <v>0.01</v>
      </c>
    </row>
    <row r="35" spans="1:15" ht="12.75" customHeight="1">
      <c r="A35" s="11"/>
      <c r="B35" s="11">
        <f t="shared" si="9"/>
        <v>0.04</v>
      </c>
      <c r="C35" s="11">
        <f t="shared" si="0"/>
        <v>2.4489795918367347</v>
      </c>
      <c r="D35" s="11">
        <f t="shared" si="1"/>
        <v>7.346938775510203</v>
      </c>
      <c r="E35" s="11">
        <f t="shared" si="2"/>
        <v>0.20408163265306123</v>
      </c>
      <c r="F35" s="11">
        <f t="shared" si="3"/>
        <v>0</v>
      </c>
      <c r="G35" s="11">
        <f t="shared" si="4"/>
        <v>3.92</v>
      </c>
      <c r="H35" s="11">
        <f t="shared" si="5"/>
        <v>8.197333333333333</v>
      </c>
      <c r="I35" s="11">
        <f t="shared" si="6"/>
        <v>805.9210455739757</v>
      </c>
      <c r="J35" s="11">
        <f t="shared" si="7"/>
        <v>814.118378907309</v>
      </c>
      <c r="K35" s="11">
        <f t="shared" si="8"/>
        <v>4.288480224051213E-05</v>
      </c>
      <c r="L35" s="11">
        <f t="shared" si="10"/>
        <v>0.04</v>
      </c>
      <c r="M35" s="1"/>
      <c r="O35" s="2">
        <v>0.05</v>
      </c>
    </row>
    <row r="36" spans="1:15" ht="12.75" customHeight="1">
      <c r="A36" s="11"/>
      <c r="B36" s="11">
        <f t="shared" si="9"/>
        <v>0.05</v>
      </c>
      <c r="C36" s="11">
        <f t="shared" si="0"/>
        <v>2.435897435897436</v>
      </c>
      <c r="D36" s="11">
        <f t="shared" si="1"/>
        <v>7.3076923076923075</v>
      </c>
      <c r="E36" s="11">
        <f t="shared" si="2"/>
        <v>0.25641025641025644</v>
      </c>
      <c r="F36" s="11">
        <f t="shared" si="3"/>
        <v>0</v>
      </c>
      <c r="G36" s="11">
        <f t="shared" si="4"/>
        <v>3.9</v>
      </c>
      <c r="H36" s="11">
        <f t="shared" si="5"/>
        <v>10.246666666666666</v>
      </c>
      <c r="I36" s="11">
        <f t="shared" si="6"/>
        <v>804.7487368153978</v>
      </c>
      <c r="J36" s="11">
        <f t="shared" si="7"/>
        <v>814.9954034820645</v>
      </c>
      <c r="K36" s="11">
        <f t="shared" si="8"/>
        <v>6.916255502438851E-05</v>
      </c>
      <c r="L36" s="11">
        <f t="shared" si="10"/>
        <v>0.05</v>
      </c>
      <c r="M36" s="1"/>
      <c r="O36" s="2">
        <v>0.1</v>
      </c>
    </row>
    <row r="37" spans="1:13" ht="12.75" customHeight="1">
      <c r="A37" s="11"/>
      <c r="B37" s="11">
        <f t="shared" si="9"/>
        <v>0.060000000000000005</v>
      </c>
      <c r="C37" s="11">
        <f t="shared" si="0"/>
        <v>2.422680412371134</v>
      </c>
      <c r="D37" s="11">
        <f t="shared" si="1"/>
        <v>7.268041237113402</v>
      </c>
      <c r="E37" s="11">
        <f t="shared" si="2"/>
        <v>0.309278350515464</v>
      </c>
      <c r="F37" s="11">
        <f t="shared" si="3"/>
        <v>0</v>
      </c>
      <c r="G37" s="11">
        <f t="shared" si="4"/>
        <v>3.88</v>
      </c>
      <c r="H37" s="11">
        <f t="shared" si="5"/>
        <v>12.296000000000001</v>
      </c>
      <c r="I37" s="11">
        <f t="shared" si="6"/>
        <v>803.5403161327396</v>
      </c>
      <c r="J37" s="11">
        <f t="shared" si="7"/>
        <v>815.8363161327396</v>
      </c>
      <c r="K37" s="11">
        <f t="shared" si="8"/>
        <v>0.00010283732345072015</v>
      </c>
      <c r="L37" s="11">
        <f t="shared" si="10"/>
        <v>0.060000000000000005</v>
      </c>
      <c r="M37" s="1"/>
    </row>
    <row r="38" spans="1:15" ht="12.75" customHeight="1">
      <c r="A38" s="11"/>
      <c r="B38" s="11">
        <f t="shared" si="9"/>
        <v>0.07</v>
      </c>
      <c r="C38" s="11">
        <f t="shared" si="0"/>
        <v>2.409326424870466</v>
      </c>
      <c r="D38" s="11">
        <f t="shared" si="1"/>
        <v>7.227979274611399</v>
      </c>
      <c r="E38" s="11">
        <f t="shared" si="2"/>
        <v>0.3626943005181348</v>
      </c>
      <c r="F38" s="11">
        <f t="shared" si="3"/>
        <v>0</v>
      </c>
      <c r="G38" s="11">
        <f t="shared" si="4"/>
        <v>3.86</v>
      </c>
      <c r="H38" s="11">
        <f t="shared" si="5"/>
        <v>14.345333333333333</v>
      </c>
      <c r="I38" s="11">
        <f t="shared" si="6"/>
        <v>802.301386230775</v>
      </c>
      <c r="J38" s="11">
        <f t="shared" si="7"/>
        <v>816.6467195641084</v>
      </c>
      <c r="K38" s="11">
        <f t="shared" si="8"/>
        <v>0.00014458895613322304</v>
      </c>
      <c r="L38" s="11">
        <f t="shared" si="10"/>
        <v>0.07</v>
      </c>
      <c r="M38" s="1"/>
      <c r="O38" s="2">
        <v>0.1</v>
      </c>
    </row>
    <row r="39" spans="1:15" ht="12.75" customHeight="1">
      <c r="A39" s="11"/>
      <c r="B39" s="11">
        <f t="shared" si="9"/>
        <v>0.08</v>
      </c>
      <c r="C39" s="11">
        <f t="shared" si="0"/>
        <v>2.3958333333333335</v>
      </c>
      <c r="D39" s="11">
        <f t="shared" si="1"/>
        <v>7.1875</v>
      </c>
      <c r="E39" s="11">
        <f t="shared" si="2"/>
        <v>0.4166666666666667</v>
      </c>
      <c r="F39" s="11">
        <f t="shared" si="3"/>
        <v>0</v>
      </c>
      <c r="G39" s="11">
        <f t="shared" si="4"/>
        <v>3.84</v>
      </c>
      <c r="H39" s="11">
        <f t="shared" si="5"/>
        <v>16.394666666666666</v>
      </c>
      <c r="I39" s="11">
        <f t="shared" si="6"/>
        <v>801.0359189284237</v>
      </c>
      <c r="J39" s="11">
        <f t="shared" si="7"/>
        <v>817.4305855950904</v>
      </c>
      <c r="K39" s="11">
        <f t="shared" si="8"/>
        <v>0.00019515844116242201</v>
      </c>
      <c r="L39" s="11">
        <f t="shared" si="10"/>
        <v>0.08</v>
      </c>
      <c r="M39" s="1"/>
      <c r="O39" s="2">
        <v>0.2</v>
      </c>
    </row>
    <row r="40" spans="1:15" ht="12.75" customHeight="1">
      <c r="A40" s="11"/>
      <c r="B40" s="11">
        <f t="shared" si="9"/>
        <v>0.09</v>
      </c>
      <c r="C40" s="11">
        <f t="shared" si="0"/>
        <v>2.382198952879581</v>
      </c>
      <c r="D40" s="11">
        <f t="shared" si="1"/>
        <v>7.146596858638743</v>
      </c>
      <c r="E40" s="11">
        <f t="shared" si="2"/>
        <v>0.47120418848167533</v>
      </c>
      <c r="F40" s="11">
        <f t="shared" si="3"/>
        <v>0</v>
      </c>
      <c r="G40" s="11">
        <f t="shared" si="4"/>
        <v>3.8200000000000003</v>
      </c>
      <c r="H40" s="11">
        <f t="shared" si="5"/>
        <v>18.444</v>
      </c>
      <c r="I40" s="11">
        <f t="shared" si="6"/>
        <v>799.7468746978037</v>
      </c>
      <c r="J40" s="11">
        <f t="shared" si="7"/>
        <v>818.1908746978037</v>
      </c>
      <c r="K40" s="11">
        <f t="shared" si="8"/>
        <v>0.0002553538455530438</v>
      </c>
      <c r="L40" s="11">
        <f t="shared" si="10"/>
        <v>0.09</v>
      </c>
      <c r="M40" s="1"/>
      <c r="O40" s="2">
        <v>0.3</v>
      </c>
    </row>
    <row r="41" spans="1:15" ht="12.75" customHeight="1">
      <c r="A41" s="11"/>
      <c r="B41" s="11">
        <f t="shared" si="9"/>
        <v>0.09999999999999999</v>
      </c>
      <c r="C41" s="11">
        <f t="shared" si="0"/>
        <v>2.3684210526315788</v>
      </c>
      <c r="D41" s="11">
        <f t="shared" si="1"/>
        <v>7.105263157894736</v>
      </c>
      <c r="E41" s="11">
        <f t="shared" si="2"/>
        <v>0.5263157894736841</v>
      </c>
      <c r="F41" s="11">
        <f t="shared" si="3"/>
        <v>0</v>
      </c>
      <c r="G41" s="11">
        <f t="shared" si="4"/>
        <v>3.8000000000000003</v>
      </c>
      <c r="H41" s="11">
        <f t="shared" si="5"/>
        <v>20.49333333333333</v>
      </c>
      <c r="I41" s="11">
        <f t="shared" si="6"/>
        <v>798.4365429546395</v>
      </c>
      <c r="J41" s="11">
        <f t="shared" si="7"/>
        <v>818.9298762879729</v>
      </c>
      <c r="K41" s="11">
        <f t="shared" si="8"/>
        <v>0.0003260568906049777</v>
      </c>
      <c r="L41" s="11">
        <f t="shared" si="10"/>
        <v>0.09999999999999999</v>
      </c>
      <c r="M41" s="1"/>
      <c r="O41" s="2">
        <v>0.4</v>
      </c>
    </row>
    <row r="42" spans="1:15" ht="12.75" customHeight="1">
      <c r="A42" s="11"/>
      <c r="B42" s="11">
        <f t="shared" si="9"/>
        <v>0.10999999999999999</v>
      </c>
      <c r="C42" s="11">
        <f t="shared" si="0"/>
        <v>2.3544973544973544</v>
      </c>
      <c r="D42" s="11">
        <f t="shared" si="1"/>
        <v>7.063492063492063</v>
      </c>
      <c r="E42" s="11">
        <f t="shared" si="2"/>
        <v>0.5820105820105819</v>
      </c>
      <c r="F42" s="11">
        <f t="shared" si="3"/>
        <v>0</v>
      </c>
      <c r="G42" s="11">
        <f t="shared" si="4"/>
        <v>3.7800000000000002</v>
      </c>
      <c r="H42" s="11">
        <f t="shared" si="5"/>
        <v>22.542666666666666</v>
      </c>
      <c r="I42" s="11">
        <f t="shared" si="6"/>
        <v>797.1067447316274</v>
      </c>
      <c r="J42" s="11">
        <f t="shared" si="7"/>
        <v>819.6494113982941</v>
      </c>
      <c r="K42" s="11">
        <f t="shared" si="8"/>
        <v>0.0004082302383811887</v>
      </c>
      <c r="L42" s="11">
        <f t="shared" si="10"/>
        <v>0.10999999999999999</v>
      </c>
      <c r="M42" s="1"/>
      <c r="O42" s="2">
        <v>0.5</v>
      </c>
    </row>
    <row r="43" spans="1:15" ht="12.75" customHeight="1">
      <c r="A43" s="11"/>
      <c r="B43" s="11">
        <f t="shared" si="9"/>
        <v>0.11999999999999998</v>
      </c>
      <c r="C43" s="11">
        <f t="shared" si="0"/>
        <v>2.340425531914894</v>
      </c>
      <c r="D43" s="11">
        <f t="shared" si="1"/>
        <v>7.021276595744681</v>
      </c>
      <c r="E43" s="11">
        <f t="shared" si="2"/>
        <v>0.6382978723404255</v>
      </c>
      <c r="F43" s="11">
        <f t="shared" si="3"/>
        <v>0</v>
      </c>
      <c r="G43" s="11">
        <f t="shared" si="4"/>
        <v>3.76</v>
      </c>
      <c r="H43" s="11">
        <f t="shared" si="5"/>
        <v>24.591999999999995</v>
      </c>
      <c r="I43" s="11">
        <f t="shared" si="6"/>
        <v>795.7589609963145</v>
      </c>
      <c r="J43" s="11">
        <f t="shared" si="7"/>
        <v>820.3509609963145</v>
      </c>
      <c r="K43" s="11">
        <f t="shared" si="8"/>
        <v>0.00050292557430048</v>
      </c>
      <c r="L43" s="11">
        <f t="shared" si="10"/>
        <v>0.11999999999999998</v>
      </c>
      <c r="M43" s="1"/>
      <c r="O43" s="2">
        <v>0.6</v>
      </c>
    </row>
    <row r="44" spans="1:15" ht="12.75" customHeight="1">
      <c r="A44" s="11"/>
      <c r="B44" s="11">
        <f t="shared" si="9"/>
        <v>0.12999999999999998</v>
      </c>
      <c r="C44" s="11">
        <f t="shared" si="0"/>
        <v>2.3262032085561493</v>
      </c>
      <c r="D44" s="11">
        <f t="shared" si="1"/>
        <v>6.978609625668449</v>
      </c>
      <c r="E44" s="11">
        <f t="shared" si="2"/>
        <v>0.695187165775401</v>
      </c>
      <c r="F44" s="11">
        <f t="shared" si="3"/>
        <v>0</v>
      </c>
      <c r="G44" s="11">
        <f t="shared" si="4"/>
        <v>3.74</v>
      </c>
      <c r="H44" s="11">
        <f t="shared" si="5"/>
        <v>26.641333333333325</v>
      </c>
      <c r="I44" s="11">
        <f t="shared" si="6"/>
        <v>794.3944178789104</v>
      </c>
      <c r="J44" s="11">
        <f t="shared" si="7"/>
        <v>821.0357512122438</v>
      </c>
      <c r="K44" s="11">
        <f t="shared" si="8"/>
        <v>0.0006112925820361849</v>
      </c>
      <c r="L44" s="11">
        <f t="shared" si="10"/>
        <v>0.12999999999999998</v>
      </c>
      <c r="M44" s="1"/>
      <c r="O44" s="2">
        <v>0.7</v>
      </c>
    </row>
    <row r="45" spans="1:15" ht="12.75" customHeight="1">
      <c r="A45" s="11"/>
      <c r="B45" s="11">
        <f t="shared" si="9"/>
        <v>0.13999999999999999</v>
      </c>
      <c r="C45" s="11">
        <f t="shared" si="0"/>
        <v>2.3118279569892475</v>
      </c>
      <c r="D45" s="11">
        <f t="shared" si="1"/>
        <v>6.935483870967743</v>
      </c>
      <c r="E45" s="11">
        <f t="shared" si="2"/>
        <v>0.7526881720430108</v>
      </c>
      <c r="F45" s="11">
        <f t="shared" si="3"/>
        <v>0</v>
      </c>
      <c r="G45" s="11">
        <f t="shared" si="4"/>
        <v>3.7199999999999998</v>
      </c>
      <c r="H45" s="11">
        <f t="shared" si="5"/>
        <v>28.69066666666666</v>
      </c>
      <c r="I45" s="11">
        <f t="shared" si="6"/>
        <v>793.0141455085827</v>
      </c>
      <c r="J45" s="11">
        <f t="shared" si="7"/>
        <v>821.7048121752493</v>
      </c>
      <c r="K45" s="11">
        <f t="shared" si="8"/>
        <v>0.0007345889197216603</v>
      </c>
      <c r="L45" s="11">
        <f t="shared" si="10"/>
        <v>0.13999999999999999</v>
      </c>
      <c r="M45" s="1"/>
      <c r="O45" s="2">
        <v>0.8</v>
      </c>
    </row>
    <row r="46" spans="1:15" ht="12.75" customHeight="1">
      <c r="A46" s="11"/>
      <c r="B46" s="11">
        <f t="shared" si="9"/>
        <v>0.15</v>
      </c>
      <c r="C46" s="11">
        <f t="shared" si="0"/>
        <v>2.2972972972972974</v>
      </c>
      <c r="D46" s="11">
        <f t="shared" si="1"/>
        <v>6.891891891891892</v>
      </c>
      <c r="E46" s="11">
        <f t="shared" si="2"/>
        <v>0.8108108108108109</v>
      </c>
      <c r="F46" s="11">
        <f t="shared" si="3"/>
        <v>0</v>
      </c>
      <c r="G46" s="11">
        <f t="shared" si="4"/>
        <v>3.6999999999999997</v>
      </c>
      <c r="H46" s="11">
        <f t="shared" si="5"/>
        <v>30.74</v>
      </c>
      <c r="I46" s="11">
        <f t="shared" si="6"/>
        <v>791.6190199435824</v>
      </c>
      <c r="J46" s="11">
        <f t="shared" si="7"/>
        <v>822.3590199435824</v>
      </c>
      <c r="K46" s="11">
        <f t="shared" si="8"/>
        <v>0.000874191321144782</v>
      </c>
      <c r="L46" s="11">
        <f t="shared" si="10"/>
        <v>0.15</v>
      </c>
      <c r="M46" s="1"/>
      <c r="O46" s="2">
        <v>0.9</v>
      </c>
    </row>
    <row r="47" spans="1:13" ht="12.75" customHeight="1">
      <c r="A47" s="11"/>
      <c r="B47" s="11">
        <f t="shared" si="9"/>
        <v>0.16</v>
      </c>
      <c r="C47" s="11">
        <f t="shared" si="0"/>
        <v>2.2826086956521743</v>
      </c>
      <c r="D47" s="11">
        <f t="shared" si="1"/>
        <v>6.847826086956522</v>
      </c>
      <c r="E47" s="11">
        <f t="shared" si="2"/>
        <v>0.8695652173913044</v>
      </c>
      <c r="F47" s="11">
        <f t="shared" si="3"/>
        <v>0</v>
      </c>
      <c r="G47" s="11">
        <f t="shared" si="4"/>
        <v>3.6799999999999997</v>
      </c>
      <c r="H47" s="11">
        <f t="shared" si="5"/>
        <v>32.78933333333333</v>
      </c>
      <c r="I47" s="11">
        <f t="shared" si="6"/>
        <v>790.2097938608522</v>
      </c>
      <c r="J47" s="11">
        <f t="shared" si="7"/>
        <v>822.9991271941856</v>
      </c>
      <c r="K47" s="11">
        <f t="shared" si="8"/>
        <v>0.0010316079624649612</v>
      </c>
      <c r="L47" s="11">
        <f t="shared" si="10"/>
        <v>0.16</v>
      </c>
      <c r="M47" s="1"/>
    </row>
    <row r="48" spans="1:15" ht="12.75" customHeight="1">
      <c r="A48" s="11"/>
      <c r="B48" s="11">
        <f t="shared" si="9"/>
        <v>0.17</v>
      </c>
      <c r="C48" s="11">
        <f t="shared" si="0"/>
        <v>2.2677595628415297</v>
      </c>
      <c r="D48" s="11">
        <f t="shared" si="1"/>
        <v>6.803278688524591</v>
      </c>
      <c r="E48" s="11">
        <f t="shared" si="2"/>
        <v>0.9289617486338798</v>
      </c>
      <c r="F48" s="11">
        <f t="shared" si="3"/>
        <v>0</v>
      </c>
      <c r="G48" s="11">
        <f t="shared" si="4"/>
        <v>3.66</v>
      </c>
      <c r="H48" s="11">
        <f t="shared" si="5"/>
        <v>34.83866666666667</v>
      </c>
      <c r="I48" s="11">
        <f t="shared" si="6"/>
        <v>788.7871195338216</v>
      </c>
      <c r="J48" s="11">
        <f t="shared" si="7"/>
        <v>823.6257862004883</v>
      </c>
      <c r="K48" s="11">
        <f t="shared" si="8"/>
        <v>0.001208492254357952</v>
      </c>
      <c r="L48" s="11">
        <f t="shared" si="10"/>
        <v>0.17</v>
      </c>
      <c r="M48" s="1"/>
      <c r="O48" s="2">
        <v>50</v>
      </c>
    </row>
    <row r="49" spans="1:15" ht="12.75" customHeight="1">
      <c r="A49" s="11"/>
      <c r="B49" s="11">
        <f t="shared" si="9"/>
        <v>0.18000000000000002</v>
      </c>
      <c r="C49" s="11">
        <f t="shared" si="0"/>
        <v>2.2527472527472527</v>
      </c>
      <c r="D49" s="11">
        <f t="shared" si="1"/>
        <v>6.758241758241759</v>
      </c>
      <c r="E49" s="11">
        <f t="shared" si="2"/>
        <v>0.9890109890109893</v>
      </c>
      <c r="F49" s="11">
        <f t="shared" si="3"/>
        <v>0</v>
      </c>
      <c r="G49" s="11">
        <f t="shared" si="4"/>
        <v>3.6399999999999997</v>
      </c>
      <c r="H49" s="11">
        <f t="shared" si="5"/>
        <v>36.888000000000005</v>
      </c>
      <c r="I49" s="11">
        <f t="shared" si="6"/>
        <v>787.351566375351</v>
      </c>
      <c r="J49" s="11">
        <f t="shared" si="7"/>
        <v>824.239566375351</v>
      </c>
      <c r="K49" s="11">
        <f t="shared" si="8"/>
        <v>0.0014066582417975192</v>
      </c>
      <c r="L49" s="11">
        <f t="shared" si="10"/>
        <v>0.18000000000000002</v>
      </c>
      <c r="M49" s="1"/>
      <c r="O49" s="2">
        <f>O48+50</f>
        <v>100</v>
      </c>
    </row>
    <row r="50" spans="1:15" ht="12.75" customHeight="1">
      <c r="A50" s="11"/>
      <c r="B50" s="11">
        <f t="shared" si="9"/>
        <v>0.19000000000000003</v>
      </c>
      <c r="C50" s="11">
        <f t="shared" si="0"/>
        <v>2.2375690607734806</v>
      </c>
      <c r="D50" s="11">
        <f t="shared" si="1"/>
        <v>6.712707182320441</v>
      </c>
      <c r="E50" s="11">
        <f t="shared" si="2"/>
        <v>1.0497237569060776</v>
      </c>
      <c r="F50" s="11">
        <f t="shared" si="3"/>
        <v>0</v>
      </c>
      <c r="G50" s="11">
        <f t="shared" si="4"/>
        <v>3.6199999999999997</v>
      </c>
      <c r="H50" s="11">
        <f t="shared" si="5"/>
        <v>38.93733333333334</v>
      </c>
      <c r="I50" s="11">
        <f t="shared" si="6"/>
        <v>785.9036345604045</v>
      </c>
      <c r="J50" s="11">
        <f t="shared" si="7"/>
        <v>824.8409678937378</v>
      </c>
      <c r="K50" s="11">
        <f t="shared" si="8"/>
        <v>0.0016280978194040065</v>
      </c>
      <c r="L50" s="11">
        <f t="shared" si="10"/>
        <v>0.19000000000000003</v>
      </c>
      <c r="M50" s="1"/>
      <c r="O50" s="2">
        <f aca="true" t="shared" si="11" ref="O50:O60">O49+50</f>
        <v>150</v>
      </c>
    </row>
    <row r="51" spans="1:15" ht="12.75" customHeight="1">
      <c r="A51" s="11"/>
      <c r="B51" s="11">
        <f t="shared" si="9"/>
        <v>0.20000000000000004</v>
      </c>
      <c r="C51" s="11">
        <f t="shared" si="0"/>
        <v>2.2222222222222223</v>
      </c>
      <c r="D51" s="11">
        <f t="shared" si="1"/>
        <v>6.666666666666667</v>
      </c>
      <c r="E51" s="11">
        <f t="shared" si="2"/>
        <v>1.1111111111111114</v>
      </c>
      <c r="F51" s="11">
        <f t="shared" si="3"/>
        <v>0</v>
      </c>
      <c r="G51" s="11">
        <f t="shared" si="4"/>
        <v>3.5999999999999996</v>
      </c>
      <c r="H51" s="11">
        <f t="shared" si="5"/>
        <v>40.98666666666667</v>
      </c>
      <c r="I51" s="11">
        <f t="shared" si="6"/>
        <v>784.4437657628268</v>
      </c>
      <c r="J51" s="11">
        <f t="shared" si="7"/>
        <v>825.4304324294935</v>
      </c>
      <c r="K51" s="11">
        <f t="shared" si="8"/>
        <v>0.0018750000000000004</v>
      </c>
      <c r="L51" s="11">
        <f t="shared" si="10"/>
        <v>0.20000000000000004</v>
      </c>
      <c r="M51" s="1"/>
      <c r="O51" s="2">
        <f t="shared" si="11"/>
        <v>200</v>
      </c>
    </row>
    <row r="52" spans="1:15" ht="12.75" customHeight="1">
      <c r="A52" s="11"/>
      <c r="B52" s="11">
        <f t="shared" si="9"/>
        <v>0.21000000000000005</v>
      </c>
      <c r="C52" s="11">
        <f t="shared" si="0"/>
        <v>2.2067039106145248</v>
      </c>
      <c r="D52" s="11">
        <f t="shared" si="1"/>
        <v>6.6201117318435765</v>
      </c>
      <c r="E52" s="11">
        <f t="shared" si="2"/>
        <v>1.1731843575418996</v>
      </c>
      <c r="F52" s="11">
        <f t="shared" si="3"/>
        <v>0</v>
      </c>
      <c r="G52" s="11">
        <f t="shared" si="4"/>
        <v>3.58</v>
      </c>
      <c r="H52" s="11">
        <f t="shared" si="5"/>
        <v>43.03600000000001</v>
      </c>
      <c r="I52" s="11">
        <f t="shared" si="6"/>
        <v>782.972351729155</v>
      </c>
      <c r="J52" s="11">
        <f t="shared" si="7"/>
        <v>826.008351729155</v>
      </c>
      <c r="K52" s="11">
        <f t="shared" si="8"/>
        <v>0.002149772508389221</v>
      </c>
      <c r="L52" s="11">
        <f t="shared" si="10"/>
        <v>0.21000000000000005</v>
      </c>
      <c r="M52" s="1"/>
      <c r="O52" s="2">
        <f t="shared" si="11"/>
        <v>250</v>
      </c>
    </row>
    <row r="53" spans="1:15" ht="12.75" customHeight="1">
      <c r="A53" s="11"/>
      <c r="B53" s="11">
        <f t="shared" si="9"/>
        <v>0.22000000000000006</v>
      </c>
      <c r="C53" s="11">
        <f t="shared" si="0"/>
        <v>2.191011235955056</v>
      </c>
      <c r="D53" s="11">
        <f t="shared" si="1"/>
        <v>6.573033707865169</v>
      </c>
      <c r="E53" s="11">
        <f t="shared" si="2"/>
        <v>1.2359550561797759</v>
      </c>
      <c r="F53" s="11">
        <f t="shared" si="3"/>
        <v>0</v>
      </c>
      <c r="G53" s="11">
        <f t="shared" si="4"/>
        <v>3.5599999999999996</v>
      </c>
      <c r="H53" s="11">
        <f t="shared" si="5"/>
        <v>45.085333333333345</v>
      </c>
      <c r="I53" s="11">
        <f t="shared" si="6"/>
        <v>781.4897412051566</v>
      </c>
      <c r="J53" s="11">
        <f t="shared" si="7"/>
        <v>826.57507453849</v>
      </c>
      <c r="K53" s="11">
        <f t="shared" si="8"/>
        <v>0.002455066012217461</v>
      </c>
      <c r="L53" s="11">
        <f t="shared" si="10"/>
        <v>0.22000000000000006</v>
      </c>
      <c r="M53" s="1"/>
      <c r="O53" s="2">
        <f t="shared" si="11"/>
        <v>300</v>
      </c>
    </row>
    <row r="54" spans="1:15" ht="12.75" customHeight="1">
      <c r="A54" s="11"/>
      <c r="B54" s="11">
        <f t="shared" si="9"/>
        <v>0.23000000000000007</v>
      </c>
      <c r="C54" s="11">
        <f t="shared" si="0"/>
        <v>2.175141242937853</v>
      </c>
      <c r="D54" s="11">
        <f t="shared" si="1"/>
        <v>6.525423728813559</v>
      </c>
      <c r="E54" s="11">
        <f t="shared" si="2"/>
        <v>1.299435028248588</v>
      </c>
      <c r="F54" s="11">
        <f t="shared" si="3"/>
        <v>0</v>
      </c>
      <c r="G54" s="11">
        <f t="shared" si="4"/>
        <v>3.5399999999999996</v>
      </c>
      <c r="H54" s="11">
        <f t="shared" si="5"/>
        <v>47.13466666666668</v>
      </c>
      <c r="I54" s="11">
        <f t="shared" si="6"/>
        <v>779.9962455896898</v>
      </c>
      <c r="J54" s="11">
        <f t="shared" si="7"/>
        <v>827.1309122563565</v>
      </c>
      <c r="K54" s="11">
        <f t="shared" si="8"/>
        <v>0.0027938013480351084</v>
      </c>
      <c r="L54" s="11">
        <f t="shared" si="10"/>
        <v>0.23000000000000007</v>
      </c>
      <c r="M54" s="1"/>
      <c r="O54" s="2">
        <f t="shared" si="11"/>
        <v>350</v>
      </c>
    </row>
    <row r="55" spans="1:15" ht="12.75" customHeight="1">
      <c r="A55" s="11"/>
      <c r="B55" s="11">
        <f t="shared" si="9"/>
        <v>0.24000000000000007</v>
      </c>
      <c r="C55" s="11">
        <f t="shared" si="0"/>
        <v>2.159090909090909</v>
      </c>
      <c r="D55" s="11">
        <f t="shared" si="1"/>
        <v>6.4772727272727275</v>
      </c>
      <c r="E55" s="11">
        <f t="shared" si="2"/>
        <v>1.3636363636363642</v>
      </c>
      <c r="F55" s="11">
        <f t="shared" si="3"/>
        <v>0</v>
      </c>
      <c r="G55" s="11">
        <f t="shared" si="4"/>
        <v>3.5199999999999996</v>
      </c>
      <c r="H55" s="11">
        <f t="shared" si="5"/>
        <v>49.18400000000001</v>
      </c>
      <c r="I55" s="11">
        <f t="shared" si="6"/>
        <v>778.492143592465</v>
      </c>
      <c r="J55" s="11">
        <f t="shared" si="7"/>
        <v>827.676143592465</v>
      </c>
      <c r="K55" s="11">
        <f t="shared" si="8"/>
        <v>0.003169200154490325</v>
      </c>
      <c r="L55" s="11">
        <f t="shared" si="10"/>
        <v>0.24000000000000007</v>
      </c>
      <c r="M55" s="1"/>
      <c r="O55" s="2">
        <f t="shared" si="11"/>
        <v>400</v>
      </c>
    </row>
    <row r="56" spans="1:15" ht="12.75" customHeight="1">
      <c r="A56" s="11"/>
      <c r="B56" s="11">
        <f t="shared" si="9"/>
        <v>0.25000000000000006</v>
      </c>
      <c r="C56" s="11">
        <f t="shared" si="0"/>
        <v>2.142857142857143</v>
      </c>
      <c r="D56" s="11">
        <f t="shared" si="1"/>
        <v>6.428571428571429</v>
      </c>
      <c r="E56" s="11">
        <f t="shared" si="2"/>
        <v>1.4285714285714288</v>
      </c>
      <c r="F56" s="11">
        <f t="shared" si="3"/>
        <v>0</v>
      </c>
      <c r="G56" s="11">
        <f t="shared" si="4"/>
        <v>3.5</v>
      </c>
      <c r="H56" s="11">
        <f t="shared" si="5"/>
        <v>51.23333333333334</v>
      </c>
      <c r="I56" s="11">
        <f t="shared" si="6"/>
        <v>776.9776851029267</v>
      </c>
      <c r="J56" s="11">
        <f t="shared" si="7"/>
        <v>828.21101843626</v>
      </c>
      <c r="K56" s="11">
        <f t="shared" si="8"/>
        <v>0.0035848193872885245</v>
      </c>
      <c r="L56" s="11">
        <f t="shared" si="10"/>
        <v>0.25000000000000006</v>
      </c>
      <c r="M56" s="1"/>
      <c r="O56" s="2">
        <f t="shared" si="11"/>
        <v>450</v>
      </c>
    </row>
    <row r="57" spans="1:15" ht="12.75" customHeight="1">
      <c r="A57" s="11"/>
      <c r="B57" s="11">
        <f t="shared" si="9"/>
        <v>0.26000000000000006</v>
      </c>
      <c r="C57" s="11">
        <f t="shared" si="0"/>
        <v>2.1264367816091956</v>
      </c>
      <c r="D57" s="11">
        <f t="shared" si="1"/>
        <v>6.379310344827585</v>
      </c>
      <c r="E57" s="11">
        <f t="shared" si="2"/>
        <v>1.4942528735632188</v>
      </c>
      <c r="F57" s="11">
        <f t="shared" si="3"/>
        <v>0</v>
      </c>
      <c r="G57" s="11">
        <f t="shared" si="4"/>
        <v>3.48</v>
      </c>
      <c r="H57" s="11">
        <f t="shared" si="5"/>
        <v>53.28266666666668</v>
      </c>
      <c r="I57" s="11">
        <f t="shared" si="6"/>
        <v>775.4530944275791</v>
      </c>
      <c r="J57" s="11">
        <f t="shared" si="7"/>
        <v>828.7357610942458</v>
      </c>
      <c r="K57" s="11">
        <f t="shared" si="8"/>
        <v>0.004044590263767809</v>
      </c>
      <c r="L57" s="11">
        <f t="shared" si="10"/>
        <v>0.26000000000000006</v>
      </c>
      <c r="M57" s="1"/>
      <c r="O57" s="2">
        <f>O56+50</f>
        <v>500</v>
      </c>
    </row>
    <row r="58" spans="1:15" ht="12.75" customHeight="1">
      <c r="A58" s="11"/>
      <c r="B58" s="11">
        <f t="shared" si="9"/>
        <v>0.2700000000000001</v>
      </c>
      <c r="C58" s="11">
        <f t="shared" si="0"/>
        <v>2.109826589595376</v>
      </c>
      <c r="D58" s="11">
        <f t="shared" si="1"/>
        <v>6.329479768786126</v>
      </c>
      <c r="E58" s="11">
        <f t="shared" si="2"/>
        <v>1.5606936416184978</v>
      </c>
      <c r="F58" s="11">
        <f t="shared" si="3"/>
        <v>0</v>
      </c>
      <c r="G58" s="11">
        <f t="shared" si="4"/>
        <v>3.4599999999999995</v>
      </c>
      <c r="H58" s="11">
        <f t="shared" si="5"/>
        <v>55.33200000000001</v>
      </c>
      <c r="I58" s="11">
        <f t="shared" si="6"/>
        <v>773.9185730166488</v>
      </c>
      <c r="J58" s="11">
        <f t="shared" si="7"/>
        <v>829.2505730166488</v>
      </c>
      <c r="K58" s="11">
        <f t="shared" si="8"/>
        <v>0.004552862270589229</v>
      </c>
      <c r="L58" s="11">
        <f t="shared" si="10"/>
        <v>0.2700000000000001</v>
      </c>
      <c r="M58" s="1"/>
      <c r="O58" s="2">
        <f t="shared" si="11"/>
        <v>550</v>
      </c>
    </row>
    <row r="59" spans="1:15" ht="12.75" customHeight="1">
      <c r="A59" s="11"/>
      <c r="B59" s="11">
        <f t="shared" si="9"/>
        <v>0.2800000000000001</v>
      </c>
      <c r="C59" s="11">
        <f t="shared" si="0"/>
        <v>2.093023255813953</v>
      </c>
      <c r="D59" s="11">
        <f t="shared" si="1"/>
        <v>6.27906976744186</v>
      </c>
      <c r="E59" s="11">
        <f t="shared" si="2"/>
        <v>1.6279069767441865</v>
      </c>
      <c r="F59" s="11">
        <f t="shared" si="3"/>
        <v>0</v>
      </c>
      <c r="G59" s="11">
        <f t="shared" si="4"/>
        <v>3.44</v>
      </c>
      <c r="H59" s="11">
        <f t="shared" si="5"/>
        <v>57.381333333333345</v>
      </c>
      <c r="I59" s="11">
        <f t="shared" si="6"/>
        <v>772.3743017739973</v>
      </c>
      <c r="J59" s="11">
        <f t="shared" si="7"/>
        <v>829.7556351073307</v>
      </c>
      <c r="K59" s="11">
        <f t="shared" si="8"/>
        <v>0.0051144529684386455</v>
      </c>
      <c r="L59" s="11">
        <f t="shared" si="10"/>
        <v>0.2800000000000001</v>
      </c>
      <c r="M59" s="1"/>
      <c r="O59" s="2">
        <f t="shared" si="11"/>
        <v>600</v>
      </c>
    </row>
    <row r="60" spans="1:15" ht="12.75" customHeight="1">
      <c r="A60" s="11"/>
      <c r="B60" s="11">
        <f t="shared" si="9"/>
        <v>0.2900000000000001</v>
      </c>
      <c r="C60" s="11">
        <f t="shared" si="0"/>
        <v>2.0760233918128654</v>
      </c>
      <c r="D60" s="11">
        <f t="shared" si="1"/>
        <v>6.228070175438596</v>
      </c>
      <c r="E60" s="11">
        <f t="shared" si="2"/>
        <v>1.6959064327485385</v>
      </c>
      <c r="F60" s="11">
        <f t="shared" si="3"/>
        <v>0</v>
      </c>
      <c r="G60" s="11">
        <f t="shared" si="4"/>
        <v>3.42</v>
      </c>
      <c r="H60" s="11">
        <f t="shared" si="5"/>
        <v>59.43066666666669</v>
      </c>
      <c r="I60" s="11">
        <f t="shared" si="6"/>
        <v>770.8204430239808</v>
      </c>
      <c r="J60" s="11">
        <f t="shared" si="7"/>
        <v>830.2511096906475</v>
      </c>
      <c r="K60" s="11">
        <f t="shared" si="8"/>
        <v>0.005734704445565807</v>
      </c>
      <c r="L60" s="11">
        <f t="shared" si="10"/>
        <v>0.2900000000000001</v>
      </c>
      <c r="M60" s="1"/>
      <c r="O60" s="2">
        <f t="shared" si="11"/>
        <v>650</v>
      </c>
    </row>
    <row r="61" spans="1:13" ht="12.75" customHeight="1">
      <c r="A61" s="11"/>
      <c r="B61" s="11">
        <f t="shared" si="9"/>
        <v>0.3000000000000001</v>
      </c>
      <c r="C61" s="11">
        <f t="shared" si="0"/>
        <v>2.058823529411765</v>
      </c>
      <c r="D61" s="11">
        <f t="shared" si="1"/>
        <v>6.1764705882352935</v>
      </c>
      <c r="E61" s="11">
        <f t="shared" si="2"/>
        <v>1.7647058823529418</v>
      </c>
      <c r="F61" s="11">
        <f t="shared" si="3"/>
        <v>0</v>
      </c>
      <c r="G61" s="11">
        <f t="shared" si="4"/>
        <v>3.4</v>
      </c>
      <c r="H61" s="11">
        <f t="shared" si="5"/>
        <v>61.480000000000025</v>
      </c>
      <c r="I61" s="11">
        <f t="shared" si="6"/>
        <v>769.2571421936071</v>
      </c>
      <c r="J61" s="11">
        <f t="shared" si="7"/>
        <v>830.7371421936072</v>
      </c>
      <c r="K61" s="11">
        <f t="shared" si="8"/>
        <v>0.00641954741080106</v>
      </c>
      <c r="L61" s="11">
        <f t="shared" si="10"/>
        <v>0.3000000000000001</v>
      </c>
      <c r="M61" s="1"/>
    </row>
    <row r="62" spans="1:15" ht="12.75" customHeight="1">
      <c r="A62" s="11"/>
      <c r="B62" s="11">
        <f t="shared" si="9"/>
        <v>0.3100000000000001</v>
      </c>
      <c r="C62" s="11">
        <f t="shared" si="0"/>
        <v>2.0414201183431953</v>
      </c>
      <c r="D62" s="11">
        <f t="shared" si="1"/>
        <v>6.124260355029586</v>
      </c>
      <c r="E62" s="11">
        <f t="shared" si="2"/>
        <v>1.8343195266272199</v>
      </c>
      <c r="F62" s="11">
        <f t="shared" si="3"/>
        <v>0</v>
      </c>
      <c r="G62" s="11">
        <f aca="true" t="shared" si="12" ref="G62:G77">($E$6-$E$3*B62)+($G$6-$G$3*B62)+($I$6+$I$3*B62)+($K$6+$K$3*B62)</f>
        <v>3.3799999999999994</v>
      </c>
      <c r="H62" s="11">
        <f t="shared" si="5"/>
        <v>63.52933333333336</v>
      </c>
      <c r="I62" s="11">
        <f t="shared" si="6"/>
        <v>767.6845292565904</v>
      </c>
      <c r="J62" s="11">
        <f aca="true" t="shared" si="13" ref="J62:J77">H62+I62</f>
        <v>831.2138625899238</v>
      </c>
      <c r="K62" s="11">
        <f aca="true" t="shared" si="14" ref="K62:K77">(IF(E62=0,1,(E62^$I$3))*IF(F62=0,1,(F62^$K$3)))/(IF(C62=0,1,(C62^$E$3))*IF(D62=0,1,(D62^$G$3)))</f>
        <v>0.007175574080445685</v>
      </c>
      <c r="L62" s="11">
        <f t="shared" si="10"/>
        <v>0.3100000000000001</v>
      </c>
      <c r="M62" s="1"/>
      <c r="O62" s="2">
        <v>0.1</v>
      </c>
    </row>
    <row r="63" spans="1:15" ht="12.75" customHeight="1">
      <c r="A63" s="11"/>
      <c r="B63" s="11">
        <f t="shared" si="9"/>
        <v>0.3200000000000001</v>
      </c>
      <c r="C63" s="11">
        <f t="shared" si="0"/>
        <v>2.0238095238095237</v>
      </c>
      <c r="D63" s="11">
        <f t="shared" si="1"/>
        <v>6.07142857142857</v>
      </c>
      <c r="E63" s="11">
        <f t="shared" si="2"/>
        <v>1.9047619047619055</v>
      </c>
      <c r="F63" s="11">
        <f t="shared" si="3"/>
        <v>0</v>
      </c>
      <c r="G63" s="11">
        <f t="shared" si="12"/>
        <v>3.36</v>
      </c>
      <c r="H63" s="11">
        <f t="shared" si="5"/>
        <v>65.57866666666669</v>
      </c>
      <c r="I63" s="11">
        <f t="shared" si="6"/>
        <v>766.1027199767852</v>
      </c>
      <c r="J63" s="11">
        <f t="shared" si="13"/>
        <v>831.6813866434519</v>
      </c>
      <c r="K63" s="11">
        <f t="shared" si="14"/>
        <v>0.008010121207041752</v>
      </c>
      <c r="L63" s="11">
        <f t="shared" si="10"/>
        <v>0.3200000000000001</v>
      </c>
      <c r="M63" s="1"/>
      <c r="O63" s="2">
        <v>0.5</v>
      </c>
    </row>
    <row r="64" spans="1:15" ht="12.75" customHeight="1">
      <c r="A64" s="11"/>
      <c r="B64" s="11">
        <f t="shared" si="9"/>
        <v>0.3300000000000001</v>
      </c>
      <c r="C64" s="11">
        <f aca="true" t="shared" si="15" ref="C64:C95">($E$6-$E$3*B64)*$O$11/G64</f>
        <v>2.0059880239520957</v>
      </c>
      <c r="D64" s="11">
        <f aca="true" t="shared" si="16" ref="D64:D95">($G$6-$G$3*B64)*$O$11/G64</f>
        <v>6.017964071856287</v>
      </c>
      <c r="E64" s="11">
        <f aca="true" t="shared" si="17" ref="E64:E95">($I$6+$I$3*B64)*$O$11/G64</f>
        <v>1.9760479041916175</v>
      </c>
      <c r="F64" s="11">
        <f aca="true" t="shared" si="18" ref="F64:F95">($K$6+$K$3*B64)*$O$11/G64</f>
        <v>0</v>
      </c>
      <c r="G64" s="11">
        <f t="shared" si="12"/>
        <v>3.34</v>
      </c>
      <c r="H64" s="11">
        <f aca="true" t="shared" si="19" ref="H64:H95">-B64*1000*$O$16/$O$10</f>
        <v>67.62800000000001</v>
      </c>
      <c r="I64" s="11">
        <f aca="true" t="shared" si="20" ref="I64:I95">(G64/$O$11)*((C64*$E$4+D64*$G$4+E64*$I$4+F64*$K$4)-8.31*(IF(C64&gt;0,C64*LN(C64),0)+IF(D64&gt;0,D64*LN(D64),0)+IF(E64&gt;0,E64*LN(E64),0)+IF(F64&gt;0,F64*LN(F64),0)))-$O$17</f>
        <v>764.5118169813688</v>
      </c>
      <c r="J64" s="11">
        <f t="shared" si="13"/>
        <v>832.1398169813689</v>
      </c>
      <c r="K64" s="11">
        <f t="shared" si="14"/>
        <v>0.008931364827462129</v>
      </c>
      <c r="L64" s="11">
        <f t="shared" si="10"/>
        <v>0.3300000000000001</v>
      </c>
      <c r="M64" s="1"/>
      <c r="O64" s="2">
        <v>1</v>
      </c>
    </row>
    <row r="65" spans="1:15" ht="12.75" customHeight="1">
      <c r="A65" s="11"/>
      <c r="B65" s="11">
        <f aca="true" t="shared" si="21" ref="B65:B96">B64+$O$15</f>
        <v>0.34000000000000014</v>
      </c>
      <c r="C65" s="11">
        <f t="shared" si="15"/>
        <v>1.9879518072289157</v>
      </c>
      <c r="D65" s="11">
        <f t="shared" si="16"/>
        <v>5.9638554216867465</v>
      </c>
      <c r="E65" s="11">
        <f t="shared" si="17"/>
        <v>2.0481927710843384</v>
      </c>
      <c r="F65" s="11">
        <f t="shared" si="18"/>
        <v>0</v>
      </c>
      <c r="G65" s="11">
        <f t="shared" si="12"/>
        <v>3.32</v>
      </c>
      <c r="H65" s="11">
        <f t="shared" si="19"/>
        <v>69.67733333333335</v>
      </c>
      <c r="I65" s="11">
        <f t="shared" si="20"/>
        <v>762.9119106885234</v>
      </c>
      <c r="J65" s="11">
        <f t="shared" si="13"/>
        <v>832.5892440218568</v>
      </c>
      <c r="K65" s="11">
        <f t="shared" si="14"/>
        <v>0.009948428580293614</v>
      </c>
      <c r="L65" s="11">
        <f t="shared" si="10"/>
        <v>0.34000000000000014</v>
      </c>
      <c r="M65" s="1"/>
      <c r="O65" s="2">
        <v>5</v>
      </c>
    </row>
    <row r="66" spans="1:15" ht="12.75" customHeight="1">
      <c r="A66" s="11"/>
      <c r="B66" s="11">
        <f t="shared" si="21"/>
        <v>0.35000000000000014</v>
      </c>
      <c r="C66" s="11">
        <f t="shared" si="15"/>
        <v>1.9696969696969695</v>
      </c>
      <c r="D66" s="11">
        <f t="shared" si="16"/>
        <v>5.909090909090908</v>
      </c>
      <c r="E66" s="11">
        <f t="shared" si="17"/>
        <v>2.121212121212122</v>
      </c>
      <c r="F66" s="11">
        <f t="shared" si="18"/>
        <v>0</v>
      </c>
      <c r="G66" s="11">
        <f t="shared" si="12"/>
        <v>3.3</v>
      </c>
      <c r="H66" s="11">
        <f t="shared" si="19"/>
        <v>71.7266666666667</v>
      </c>
      <c r="I66" s="11">
        <f t="shared" si="20"/>
        <v>761.3030801098997</v>
      </c>
      <c r="J66" s="11">
        <f t="shared" si="13"/>
        <v>833.0297467765664</v>
      </c>
      <c r="K66" s="11">
        <f t="shared" si="14"/>
        <v>0.011071507767001635</v>
      </c>
      <c r="L66" s="11">
        <f t="shared" si="10"/>
        <v>0.35000000000000014</v>
      </c>
      <c r="M66" s="1"/>
      <c r="O66" s="2">
        <v>10</v>
      </c>
    </row>
    <row r="67" spans="1:15" ht="12.75" customHeight="1">
      <c r="A67" s="11"/>
      <c r="B67" s="11">
        <f t="shared" si="21"/>
        <v>0.36000000000000015</v>
      </c>
      <c r="C67" s="11">
        <f t="shared" si="15"/>
        <v>1.9512195121951217</v>
      </c>
      <c r="D67" s="11">
        <f t="shared" si="16"/>
        <v>5.853658536585365</v>
      </c>
      <c r="E67" s="11">
        <f t="shared" si="17"/>
        <v>2.1951219512195133</v>
      </c>
      <c r="F67" s="11">
        <f t="shared" si="18"/>
        <v>0</v>
      </c>
      <c r="G67" s="11">
        <f t="shared" si="12"/>
        <v>3.28</v>
      </c>
      <c r="H67" s="11">
        <f t="shared" si="19"/>
        <v>73.77600000000004</v>
      </c>
      <c r="I67" s="11">
        <f t="shared" si="20"/>
        <v>759.6853935445633</v>
      </c>
      <c r="J67" s="11">
        <f t="shared" si="13"/>
        <v>833.4613935445634</v>
      </c>
      <c r="K67" s="11">
        <f t="shared" si="14"/>
        <v>0.012312011718750022</v>
      </c>
      <c r="L67" s="11">
        <f t="shared" si="10"/>
        <v>0.36000000000000015</v>
      </c>
      <c r="M67" s="1"/>
      <c r="O67" s="2">
        <v>50</v>
      </c>
    </row>
    <row r="68" spans="1:15" ht="12.75" customHeight="1">
      <c r="A68" s="11"/>
      <c r="B68" s="11">
        <f t="shared" si="21"/>
        <v>0.37000000000000016</v>
      </c>
      <c r="C68" s="11">
        <f t="shared" si="15"/>
        <v>1.9325153374233126</v>
      </c>
      <c r="D68" s="11">
        <f t="shared" si="16"/>
        <v>5.797546012269938</v>
      </c>
      <c r="E68" s="11">
        <f t="shared" si="17"/>
        <v>2.2699386503067496</v>
      </c>
      <c r="F68" s="11">
        <f t="shared" si="18"/>
        <v>0</v>
      </c>
      <c r="G68" s="11">
        <f t="shared" si="12"/>
        <v>3.26</v>
      </c>
      <c r="H68" s="11">
        <f t="shared" si="19"/>
        <v>75.82533333333338</v>
      </c>
      <c r="I68" s="11">
        <f t="shared" si="20"/>
        <v>758.058909178229</v>
      </c>
      <c r="J68" s="11">
        <f t="shared" si="13"/>
        <v>833.8842425115623</v>
      </c>
      <c r="K68" s="11">
        <f t="shared" si="14"/>
        <v>0.013682727494379815</v>
      </c>
      <c r="L68" s="11">
        <f t="shared" si="10"/>
        <v>0.37000000000000016</v>
      </c>
      <c r="M68" s="1"/>
      <c r="O68" s="2">
        <v>100</v>
      </c>
    </row>
    <row r="69" spans="1:15" ht="12.75" customHeight="1">
      <c r="A69" s="11"/>
      <c r="B69" s="11">
        <f t="shared" si="21"/>
        <v>0.38000000000000017</v>
      </c>
      <c r="C69" s="11">
        <f t="shared" si="15"/>
        <v>1.91358024691358</v>
      </c>
      <c r="D69" s="11">
        <f t="shared" si="16"/>
        <v>5.74074074074074</v>
      </c>
      <c r="E69" s="11">
        <f t="shared" si="17"/>
        <v>2.34567901234568</v>
      </c>
      <c r="F69" s="11">
        <f t="shared" si="18"/>
        <v>0</v>
      </c>
      <c r="G69" s="11">
        <f t="shared" si="12"/>
        <v>3.2399999999999998</v>
      </c>
      <c r="H69" s="11">
        <f t="shared" si="19"/>
        <v>77.8746666666667</v>
      </c>
      <c r="I69" s="11">
        <f t="shared" si="20"/>
        <v>756.423675599226</v>
      </c>
      <c r="J69" s="11">
        <f t="shared" si="13"/>
        <v>834.2983422658928</v>
      </c>
      <c r="K69" s="11">
        <f t="shared" si="14"/>
        <v>0.015198008491414946</v>
      </c>
      <c r="L69" s="11">
        <f t="shared" si="10"/>
        <v>0.38000000000000017</v>
      </c>
      <c r="M69" s="1"/>
      <c r="O69" s="2">
        <v>500</v>
      </c>
    </row>
    <row r="70" spans="1:13" ht="12.75" customHeight="1">
      <c r="A70" s="11"/>
      <c r="B70" s="11">
        <f t="shared" si="21"/>
        <v>0.3900000000000002</v>
      </c>
      <c r="C70" s="11">
        <f t="shared" si="15"/>
        <v>1.8944099378881984</v>
      </c>
      <c r="D70" s="11">
        <f t="shared" si="16"/>
        <v>5.683229813664595</v>
      </c>
      <c r="E70" s="11">
        <f t="shared" si="17"/>
        <v>2.422360248447206</v>
      </c>
      <c r="F70" s="11">
        <f t="shared" si="18"/>
        <v>0</v>
      </c>
      <c r="G70" s="11">
        <f t="shared" si="12"/>
        <v>3.2199999999999998</v>
      </c>
      <c r="H70" s="11">
        <f t="shared" si="19"/>
        <v>79.92400000000004</v>
      </c>
      <c r="I70" s="11">
        <f t="shared" si="20"/>
        <v>754.7797322407034</v>
      </c>
      <c r="J70" s="11">
        <f t="shared" si="13"/>
        <v>834.7037322407034</v>
      </c>
      <c r="K70" s="11">
        <f t="shared" si="14"/>
        <v>0.016873992221442796</v>
      </c>
      <c r="L70" s="11">
        <f t="shared" si="10"/>
        <v>0.3900000000000002</v>
      </c>
      <c r="M70" s="1"/>
    </row>
    <row r="71" spans="1:13" ht="12.75" customHeight="1">
      <c r="A71" s="11"/>
      <c r="B71" s="11">
        <f t="shared" si="21"/>
        <v>0.4000000000000002</v>
      </c>
      <c r="C71" s="11">
        <f t="shared" si="15"/>
        <v>1.8749999999999996</v>
      </c>
      <c r="D71" s="11">
        <f t="shared" si="16"/>
        <v>5.624999999999998</v>
      </c>
      <c r="E71" s="11">
        <f t="shared" si="17"/>
        <v>2.5000000000000013</v>
      </c>
      <c r="F71" s="11">
        <f t="shared" si="18"/>
        <v>0</v>
      </c>
      <c r="G71" s="11">
        <f t="shared" si="12"/>
        <v>3.1999999999999997</v>
      </c>
      <c r="H71" s="11">
        <f t="shared" si="19"/>
        <v>81.97333333333337</v>
      </c>
      <c r="I71" s="11">
        <f t="shared" si="20"/>
        <v>753.1271097569763</v>
      </c>
      <c r="J71" s="11">
        <f t="shared" si="13"/>
        <v>835.1004430903097</v>
      </c>
      <c r="K71" s="11">
        <f t="shared" si="14"/>
        <v>0.018728852309099268</v>
      </c>
      <c r="L71" s="11">
        <f t="shared" si="10"/>
        <v>0.4000000000000002</v>
      </c>
      <c r="M71" s="1"/>
    </row>
    <row r="72" spans="1:13" ht="12.75" customHeight="1">
      <c r="A72" s="11"/>
      <c r="B72" s="11">
        <f t="shared" si="21"/>
        <v>0.4100000000000002</v>
      </c>
      <c r="C72" s="11">
        <f t="shared" si="15"/>
        <v>1.8553459119496853</v>
      </c>
      <c r="D72" s="11">
        <f t="shared" si="16"/>
        <v>5.566037735849054</v>
      </c>
      <c r="E72" s="11">
        <f t="shared" si="17"/>
        <v>2.5786163522012595</v>
      </c>
      <c r="F72" s="11">
        <f t="shared" si="18"/>
        <v>0</v>
      </c>
      <c r="G72" s="11">
        <f t="shared" si="12"/>
        <v>3.1799999999999997</v>
      </c>
      <c r="H72" s="11">
        <f t="shared" si="19"/>
        <v>84.0226666666667</v>
      </c>
      <c r="I72" s="11">
        <f t="shared" si="20"/>
        <v>751.4658303405813</v>
      </c>
      <c r="J72" s="11">
        <f t="shared" si="13"/>
        <v>835.488497007248</v>
      </c>
      <c r="K72" s="11">
        <f t="shared" si="14"/>
        <v>0.02078309075163594</v>
      </c>
      <c r="L72" s="11">
        <f t="shared" si="10"/>
        <v>0.4100000000000002</v>
      </c>
      <c r="M72" s="1"/>
    </row>
    <row r="73" spans="1:13" ht="12.75" customHeight="1">
      <c r="A73" s="11"/>
      <c r="B73" s="11">
        <f t="shared" si="21"/>
        <v>0.4200000000000002</v>
      </c>
      <c r="C73" s="11">
        <f t="shared" si="15"/>
        <v>1.8354430379746833</v>
      </c>
      <c r="D73" s="11">
        <f t="shared" si="16"/>
        <v>5.506329113924049</v>
      </c>
      <c r="E73" s="11">
        <f t="shared" si="17"/>
        <v>2.658227848101267</v>
      </c>
      <c r="F73" s="11">
        <f t="shared" si="18"/>
        <v>0</v>
      </c>
      <c r="G73" s="11">
        <f t="shared" si="12"/>
        <v>3.1599999999999997</v>
      </c>
      <c r="H73" s="11">
        <f t="shared" si="19"/>
        <v>86.07200000000005</v>
      </c>
      <c r="I73" s="11">
        <f t="shared" si="20"/>
        <v>749.7959079854734</v>
      </c>
      <c r="J73" s="11">
        <f t="shared" si="13"/>
        <v>835.8679079854734</v>
      </c>
      <c r="K73" s="11">
        <f t="shared" si="14"/>
        <v>0.023059877662956262</v>
      </c>
      <c r="L73" s="11">
        <f t="shared" si="10"/>
        <v>0.4200000000000002</v>
      </c>
      <c r="M73" s="1"/>
    </row>
    <row r="74" spans="1:13" ht="12.75" customHeight="1">
      <c r="A74" s="11"/>
      <c r="B74" s="11">
        <f t="shared" si="21"/>
        <v>0.4300000000000002</v>
      </c>
      <c r="C74" s="11">
        <f t="shared" si="15"/>
        <v>1.8152866242038213</v>
      </c>
      <c r="D74" s="11">
        <f t="shared" si="16"/>
        <v>5.4458598726114635</v>
      </c>
      <c r="E74" s="11">
        <f t="shared" si="17"/>
        <v>2.7388535031847154</v>
      </c>
      <c r="F74" s="11">
        <f t="shared" si="18"/>
        <v>0</v>
      </c>
      <c r="G74" s="11">
        <f t="shared" si="12"/>
        <v>3.1399999999999997</v>
      </c>
      <c r="H74" s="11">
        <f t="shared" si="19"/>
        <v>88.12133333333338</v>
      </c>
      <c r="I74" s="11">
        <f t="shared" si="20"/>
        <v>748.117348700845</v>
      </c>
      <c r="J74" s="11">
        <f t="shared" si="13"/>
        <v>836.2386820341784</v>
      </c>
      <c r="K74" s="11">
        <f t="shared" si="14"/>
        <v>0.02558544717132242</v>
      </c>
      <c r="L74" s="11">
        <f t="shared" si="10"/>
        <v>0.4300000000000002</v>
      </c>
      <c r="M74" s="1"/>
    </row>
    <row r="75" spans="1:13" ht="12.75" customHeight="1">
      <c r="A75" s="11"/>
      <c r="B75" s="11">
        <f t="shared" si="21"/>
        <v>0.4400000000000002</v>
      </c>
      <c r="C75" s="11">
        <f t="shared" si="15"/>
        <v>1.7948717948717945</v>
      </c>
      <c r="D75" s="11">
        <f t="shared" si="16"/>
        <v>5.384615384615383</v>
      </c>
      <c r="E75" s="11">
        <f t="shared" si="17"/>
        <v>2.820512820512822</v>
      </c>
      <c r="F75" s="11">
        <f t="shared" si="18"/>
        <v>0</v>
      </c>
      <c r="G75" s="11">
        <f t="shared" si="12"/>
        <v>3.1199999999999997</v>
      </c>
      <c r="H75" s="11">
        <f t="shared" si="19"/>
        <v>90.1706666666667</v>
      </c>
      <c r="I75" s="11">
        <f t="shared" si="20"/>
        <v>746.4301506792175</v>
      </c>
      <c r="J75" s="11">
        <f t="shared" si="13"/>
        <v>836.6008173458843</v>
      </c>
      <c r="K75" s="11">
        <f t="shared" si="14"/>
        <v>0.028389559905594948</v>
      </c>
      <c r="L75" s="11">
        <f t="shared" si="10"/>
        <v>0.4400000000000002</v>
      </c>
      <c r="M75" s="1"/>
    </row>
    <row r="76" spans="1:13" ht="12.75" customHeight="1">
      <c r="A76" s="11"/>
      <c r="B76" s="11">
        <f t="shared" si="21"/>
        <v>0.45000000000000023</v>
      </c>
      <c r="C76" s="11">
        <f t="shared" si="15"/>
        <v>1.7741935483870963</v>
      </c>
      <c r="D76" s="11">
        <f t="shared" si="16"/>
        <v>5.322580645161288</v>
      </c>
      <c r="E76" s="11">
        <f t="shared" si="17"/>
        <v>2.9032258064516148</v>
      </c>
      <c r="F76" s="11">
        <f t="shared" si="18"/>
        <v>0</v>
      </c>
      <c r="G76" s="11">
        <f t="shared" si="12"/>
        <v>3.0999999999999996</v>
      </c>
      <c r="H76" s="11">
        <f t="shared" si="19"/>
        <v>92.22000000000004</v>
      </c>
      <c r="I76" s="11">
        <f t="shared" si="20"/>
        <v>744.7343044217421</v>
      </c>
      <c r="J76" s="11">
        <f t="shared" si="13"/>
        <v>836.9543044217421</v>
      </c>
      <c r="K76" s="11">
        <f t="shared" si="14"/>
        <v>0.031506044669080066</v>
      </c>
      <c r="L76" s="11">
        <f t="shared" si="10"/>
        <v>0.45000000000000023</v>
      </c>
      <c r="M76" s="1"/>
    </row>
    <row r="77" spans="1:13" ht="12.75" customHeight="1">
      <c r="A77" s="11"/>
      <c r="B77" s="11">
        <f t="shared" si="21"/>
        <v>0.46000000000000024</v>
      </c>
      <c r="C77" s="11">
        <f t="shared" si="15"/>
        <v>1.753246753246753</v>
      </c>
      <c r="D77" s="11">
        <f t="shared" si="16"/>
        <v>5.259740259740258</v>
      </c>
      <c r="E77" s="11">
        <f t="shared" si="17"/>
        <v>2.9870129870129887</v>
      </c>
      <c r="F77" s="11">
        <f t="shared" si="18"/>
        <v>0</v>
      </c>
      <c r="G77" s="11">
        <f t="shared" si="12"/>
        <v>3.0799999999999996</v>
      </c>
      <c r="H77" s="11">
        <f t="shared" si="19"/>
        <v>94.26933333333338</v>
      </c>
      <c r="I77" s="11">
        <f t="shared" si="20"/>
        <v>743.0297928230079</v>
      </c>
      <c r="J77" s="11">
        <f t="shared" si="13"/>
        <v>837.2991261563413</v>
      </c>
      <c r="K77" s="11">
        <f t="shared" si="14"/>
        <v>0.03497343456194964</v>
      </c>
      <c r="L77" s="11">
        <f t="shared" si="10"/>
        <v>0.46000000000000024</v>
      </c>
      <c r="M77" s="1"/>
    </row>
    <row r="78" spans="1:13" ht="12.75" customHeight="1">
      <c r="A78" s="11"/>
      <c r="B78" s="11">
        <f t="shared" si="21"/>
        <v>0.47000000000000025</v>
      </c>
      <c r="C78" s="11">
        <f t="shared" si="15"/>
        <v>1.7320261437908493</v>
      </c>
      <c r="D78" s="11">
        <f t="shared" si="16"/>
        <v>5.1960784313725465</v>
      </c>
      <c r="E78" s="11">
        <f t="shared" si="17"/>
        <v>3.0718954248366037</v>
      </c>
      <c r="F78" s="11">
        <f t="shared" si="18"/>
        <v>0</v>
      </c>
      <c r="G78" s="11">
        <f aca="true" t="shared" si="22" ref="G78:G93">($E$6-$E$3*B78)+($G$6-$G$3*B78)+($I$6+$I$3*B78)+($K$6+$K$3*B78)</f>
        <v>3.0599999999999996</v>
      </c>
      <c r="H78" s="11">
        <f t="shared" si="19"/>
        <v>96.31866666666672</v>
      </c>
      <c r="I78" s="11">
        <f t="shared" si="20"/>
        <v>741.3165912170938</v>
      </c>
      <c r="J78" s="11">
        <f aca="true" t="shared" si="23" ref="J78:J93">H78+I78</f>
        <v>837.6352578837605</v>
      </c>
      <c r="K78" s="11">
        <f aca="true" t="shared" si="24" ref="K78:K93">(IF(E78=0,1,(E78^$I$3))*IF(F78=0,1,(F78^$K$3)))/(IF(C78=0,1,(C78^$E$3))*IF(D78=0,1,(D78^$G$3)))</f>
        <v>0.03883571609892996</v>
      </c>
      <c r="L78" s="11">
        <f t="shared" si="10"/>
        <v>0.47000000000000025</v>
      </c>
      <c r="M78" s="1"/>
    </row>
    <row r="79" spans="1:13" ht="12.75" customHeight="1">
      <c r="A79" s="11"/>
      <c r="B79" s="11">
        <f t="shared" si="21"/>
        <v>0.48000000000000026</v>
      </c>
      <c r="C79" s="11">
        <f t="shared" si="15"/>
        <v>1.710526315789473</v>
      </c>
      <c r="D79" s="11">
        <f t="shared" si="16"/>
        <v>5.131578947368419</v>
      </c>
      <c r="E79" s="11">
        <f t="shared" si="17"/>
        <v>3.1578947368421075</v>
      </c>
      <c r="F79" s="11">
        <f t="shared" si="18"/>
        <v>0</v>
      </c>
      <c r="G79" s="11">
        <f t="shared" si="22"/>
        <v>3.0399999999999996</v>
      </c>
      <c r="H79" s="11">
        <f t="shared" si="19"/>
        <v>98.36800000000007</v>
      </c>
      <c r="I79" s="11">
        <f t="shared" si="20"/>
        <v>739.5946673860769</v>
      </c>
      <c r="J79" s="11">
        <f t="shared" si="23"/>
        <v>837.962667386077</v>
      </c>
      <c r="K79" s="11">
        <f t="shared" si="24"/>
        <v>0.04314321393975482</v>
      </c>
      <c r="L79" s="11">
        <f t="shared" si="10"/>
        <v>0.48000000000000026</v>
      </c>
      <c r="M79" s="1"/>
    </row>
    <row r="80" spans="1:13" ht="12.75" customHeight="1">
      <c r="A80" s="11"/>
      <c r="B80" s="11">
        <f t="shared" si="21"/>
        <v>0.49000000000000027</v>
      </c>
      <c r="C80" s="11">
        <f t="shared" si="15"/>
        <v>1.6887417218543042</v>
      </c>
      <c r="D80" s="11">
        <f t="shared" si="16"/>
        <v>5.066225165562912</v>
      </c>
      <c r="E80" s="11">
        <f t="shared" si="17"/>
        <v>3.245033112582784</v>
      </c>
      <c r="F80" s="11">
        <f t="shared" si="18"/>
        <v>0</v>
      </c>
      <c r="G80" s="11">
        <f t="shared" si="22"/>
        <v>3.0199999999999996</v>
      </c>
      <c r="H80" s="11">
        <f t="shared" si="19"/>
        <v>100.41733333333339</v>
      </c>
      <c r="I80" s="11">
        <f t="shared" si="20"/>
        <v>737.8639815317329</v>
      </c>
      <c r="J80" s="11">
        <f t="shared" si="23"/>
        <v>838.2813148650663</v>
      </c>
      <c r="K80" s="11">
        <f t="shared" si="24"/>
        <v>0.047953638912713294</v>
      </c>
      <c r="L80" s="11">
        <f t="shared" si="10"/>
        <v>0.49000000000000027</v>
      </c>
      <c r="M80" s="1"/>
    </row>
    <row r="81" spans="1:13" ht="12.75" customHeight="1">
      <c r="A81" s="11"/>
      <c r="B81" s="11">
        <f t="shared" si="21"/>
        <v>0.5000000000000002</v>
      </c>
      <c r="C81" s="11">
        <f t="shared" si="15"/>
        <v>1.6666666666666663</v>
      </c>
      <c r="D81" s="11">
        <f t="shared" si="16"/>
        <v>4.999999999999998</v>
      </c>
      <c r="E81" s="11">
        <f t="shared" si="17"/>
        <v>3.333333333333335</v>
      </c>
      <c r="F81" s="11">
        <f t="shared" si="18"/>
        <v>0</v>
      </c>
      <c r="G81" s="11">
        <f t="shared" si="22"/>
        <v>2.9999999999999996</v>
      </c>
      <c r="H81" s="11">
        <f t="shared" si="19"/>
        <v>102.46666666666671</v>
      </c>
      <c r="I81" s="11">
        <f t="shared" si="20"/>
        <v>736.1244862107058</v>
      </c>
      <c r="J81" s="11">
        <f t="shared" si="23"/>
        <v>838.5911528773725</v>
      </c>
      <c r="K81" s="11">
        <f t="shared" si="24"/>
        <v>0.05333333333333345</v>
      </c>
      <c r="L81" s="11">
        <f t="shared" si="10"/>
        <v>0.5000000000000002</v>
      </c>
      <c r="M81" s="1"/>
    </row>
    <row r="82" spans="1:13" ht="12.75" customHeight="1">
      <c r="A82" s="11"/>
      <c r="B82" s="11">
        <f t="shared" si="21"/>
        <v>0.5100000000000002</v>
      </c>
      <c r="C82" s="11">
        <f t="shared" si="15"/>
        <v>1.6442953020134223</v>
      </c>
      <c r="D82" s="11">
        <f t="shared" si="16"/>
        <v>4.9328859060402666</v>
      </c>
      <c r="E82" s="11">
        <f t="shared" si="17"/>
        <v>3.4228187919463107</v>
      </c>
      <c r="F82" s="11">
        <f t="shared" si="18"/>
        <v>0</v>
      </c>
      <c r="G82" s="11">
        <f t="shared" si="22"/>
        <v>2.9799999999999995</v>
      </c>
      <c r="H82" s="11">
        <f t="shared" si="19"/>
        <v>104.51600000000005</v>
      </c>
      <c r="I82" s="11">
        <f t="shared" si="20"/>
        <v>734.3761262329798</v>
      </c>
      <c r="J82" s="11">
        <f t="shared" si="23"/>
        <v>838.8921262329799</v>
      </c>
      <c r="K82" s="11">
        <f t="shared" si="24"/>
        <v>0.05935875554652004</v>
      </c>
      <c r="L82" s="11">
        <f t="shared" si="10"/>
        <v>0.5100000000000002</v>
      </c>
      <c r="M82" s="1"/>
    </row>
    <row r="83" spans="1:13" ht="12.75" customHeight="1">
      <c r="A83" s="11"/>
      <c r="B83" s="11">
        <f t="shared" si="21"/>
        <v>0.5200000000000002</v>
      </c>
      <c r="C83" s="11">
        <f t="shared" si="15"/>
        <v>1.6216216216216208</v>
      </c>
      <c r="D83" s="11">
        <f t="shared" si="16"/>
        <v>4.864864864864863</v>
      </c>
      <c r="E83" s="11">
        <f t="shared" si="17"/>
        <v>3.513513513513516</v>
      </c>
      <c r="F83" s="11">
        <f t="shared" si="18"/>
        <v>0</v>
      </c>
      <c r="G83" s="11">
        <f t="shared" si="22"/>
        <v>2.9599999999999995</v>
      </c>
      <c r="H83" s="11">
        <f t="shared" si="19"/>
        <v>106.56533333333338</v>
      </c>
      <c r="I83" s="11">
        <f t="shared" si="20"/>
        <v>732.6188385230491</v>
      </c>
      <c r="J83" s="11">
        <f t="shared" si="23"/>
        <v>839.1841718563825</v>
      </c>
      <c r="K83" s="11">
        <f t="shared" si="24"/>
        <v>0.0661182556012805</v>
      </c>
      <c r="L83" s="11">
        <f t="shared" si="10"/>
        <v>0.5200000000000002</v>
      </c>
      <c r="M83" s="1"/>
    </row>
    <row r="84" spans="1:13" ht="12.75" customHeight="1">
      <c r="A84" s="11"/>
      <c r="B84" s="11">
        <f t="shared" si="21"/>
        <v>0.5300000000000002</v>
      </c>
      <c r="C84" s="11">
        <f t="shared" si="15"/>
        <v>1.5986394557823123</v>
      </c>
      <c r="D84" s="11">
        <f t="shared" si="16"/>
        <v>4.795918367346937</v>
      </c>
      <c r="E84" s="11">
        <f t="shared" si="17"/>
        <v>3.6054421768707505</v>
      </c>
      <c r="F84" s="11">
        <f t="shared" si="18"/>
        <v>0</v>
      </c>
      <c r="G84" s="11">
        <f t="shared" si="22"/>
        <v>2.9399999999999995</v>
      </c>
      <c r="H84" s="11">
        <f t="shared" si="19"/>
        <v>108.61466666666671</v>
      </c>
      <c r="I84" s="11">
        <f t="shared" si="20"/>
        <v>730.8525519427319</v>
      </c>
      <c r="J84" s="11">
        <f t="shared" si="23"/>
        <v>839.4672186093986</v>
      </c>
      <c r="K84" s="11">
        <f t="shared" si="24"/>
        <v>0.07371420659123705</v>
      </c>
      <c r="L84" s="11">
        <f t="shared" si="10"/>
        <v>0.5300000000000002</v>
      </c>
      <c r="M84" s="1"/>
    </row>
    <row r="85" spans="1:13" ht="12.75" customHeight="1">
      <c r="A85" s="11"/>
      <c r="B85" s="11">
        <f t="shared" si="21"/>
        <v>0.5400000000000003</v>
      </c>
      <c r="C85" s="11">
        <f t="shared" si="15"/>
        <v>1.5753424657534243</v>
      </c>
      <c r="D85" s="11">
        <f t="shared" si="16"/>
        <v>4.726027397260272</v>
      </c>
      <c r="E85" s="11">
        <f t="shared" si="17"/>
        <v>3.6986301369863033</v>
      </c>
      <c r="F85" s="11">
        <f t="shared" si="18"/>
        <v>0</v>
      </c>
      <c r="G85" s="11">
        <f t="shared" si="22"/>
        <v>2.9199999999999995</v>
      </c>
      <c r="H85" s="11">
        <f t="shared" si="19"/>
        <v>110.66400000000004</v>
      </c>
      <c r="I85" s="11">
        <f t="shared" si="20"/>
        <v>729.0771870741148</v>
      </c>
      <c r="J85" s="11">
        <f t="shared" si="23"/>
        <v>839.7411870741148</v>
      </c>
      <c r="K85" s="11">
        <f t="shared" si="24"/>
        <v>0.08226557223566261</v>
      </c>
      <c r="L85" s="11">
        <f t="shared" si="10"/>
        <v>0.5400000000000003</v>
      </c>
      <c r="M85" s="1"/>
    </row>
    <row r="86" spans="1:13" ht="12.75" customHeight="1">
      <c r="A86" s="11"/>
      <c r="B86" s="11">
        <f t="shared" si="21"/>
        <v>0.5500000000000003</v>
      </c>
      <c r="C86" s="11">
        <f t="shared" si="15"/>
        <v>1.5517241379310338</v>
      </c>
      <c r="D86" s="11">
        <f t="shared" si="16"/>
        <v>4.655172413793101</v>
      </c>
      <c r="E86" s="11">
        <f t="shared" si="17"/>
        <v>3.7931034482758648</v>
      </c>
      <c r="F86" s="11">
        <f t="shared" si="18"/>
        <v>0</v>
      </c>
      <c r="G86" s="11">
        <f t="shared" si="22"/>
        <v>2.8999999999999995</v>
      </c>
      <c r="H86" s="11">
        <f t="shared" si="19"/>
        <v>112.71333333333338</v>
      </c>
      <c r="I86" s="11">
        <f t="shared" si="20"/>
        <v>727.292655960621</v>
      </c>
      <c r="J86" s="11">
        <f t="shared" si="23"/>
        <v>840.0059892939544</v>
      </c>
      <c r="K86" s="11">
        <f t="shared" si="24"/>
        <v>0.09191101175859626</v>
      </c>
      <c r="L86" s="11">
        <f t="shared" si="10"/>
        <v>0.5500000000000003</v>
      </c>
      <c r="M86" s="1"/>
    </row>
    <row r="87" spans="1:13" ht="12.75" customHeight="1">
      <c r="A87" s="11"/>
      <c r="B87" s="11">
        <f t="shared" si="21"/>
        <v>0.5600000000000003</v>
      </c>
      <c r="C87" s="11">
        <f t="shared" si="15"/>
        <v>1.527777777777777</v>
      </c>
      <c r="D87" s="11">
        <f t="shared" si="16"/>
        <v>4.583333333333331</v>
      </c>
      <c r="E87" s="11">
        <f t="shared" si="17"/>
        <v>3.888888888888892</v>
      </c>
      <c r="F87" s="11">
        <f t="shared" si="18"/>
        <v>0</v>
      </c>
      <c r="G87" s="11">
        <f t="shared" si="22"/>
        <v>2.8799999999999994</v>
      </c>
      <c r="H87" s="11">
        <f t="shared" si="19"/>
        <v>114.7626666666667</v>
      </c>
      <c r="I87" s="11">
        <f t="shared" si="20"/>
        <v>725.4988618036718</v>
      </c>
      <c r="J87" s="11">
        <f t="shared" si="23"/>
        <v>840.2615284703386</v>
      </c>
      <c r="K87" s="11">
        <f t="shared" si="24"/>
        <v>0.10281264940919371</v>
      </c>
      <c r="L87" s="11">
        <f t="shared" si="10"/>
        <v>0.5600000000000003</v>
      </c>
      <c r="M87" s="1"/>
    </row>
    <row r="88" spans="1:13" ht="12.75" customHeight="1">
      <c r="A88" s="11"/>
      <c r="B88" s="11">
        <f t="shared" si="21"/>
        <v>0.5700000000000003</v>
      </c>
      <c r="C88" s="11">
        <f t="shared" si="15"/>
        <v>1.5034965034965029</v>
      </c>
      <c r="D88" s="11">
        <f t="shared" si="16"/>
        <v>4.510489510489508</v>
      </c>
      <c r="E88" s="11">
        <f t="shared" si="17"/>
        <v>3.986013986013989</v>
      </c>
      <c r="F88" s="11">
        <f t="shared" si="18"/>
        <v>0</v>
      </c>
      <c r="G88" s="11">
        <f t="shared" si="22"/>
        <v>2.8599999999999994</v>
      </c>
      <c r="H88" s="11">
        <f t="shared" si="19"/>
        <v>116.81200000000005</v>
      </c>
      <c r="I88" s="11">
        <f t="shared" si="20"/>
        <v>723.6956986118271</v>
      </c>
      <c r="J88" s="11">
        <f t="shared" si="23"/>
        <v>840.5076986118271</v>
      </c>
      <c r="K88" s="11">
        <f t="shared" si="24"/>
        <v>0.11516066987617435</v>
      </c>
      <c r="L88" s="11">
        <f t="shared" si="10"/>
        <v>0.5700000000000003</v>
      </c>
      <c r="M88" s="1"/>
    </row>
    <row r="89" spans="1:13" ht="12.75" customHeight="1">
      <c r="A89" s="11"/>
      <c r="B89" s="11">
        <f t="shared" si="21"/>
        <v>0.5800000000000003</v>
      </c>
      <c r="C89" s="11">
        <f t="shared" si="15"/>
        <v>1.478873239436619</v>
      </c>
      <c r="D89" s="11">
        <f t="shared" si="16"/>
        <v>4.436619718309857</v>
      </c>
      <c r="E89" s="11">
        <f t="shared" si="17"/>
        <v>4.084507042253524</v>
      </c>
      <c r="F89" s="11">
        <f t="shared" si="18"/>
        <v>0</v>
      </c>
      <c r="G89" s="11">
        <f t="shared" si="22"/>
        <v>2.8399999999999994</v>
      </c>
      <c r="H89" s="11">
        <f t="shared" si="19"/>
        <v>118.86133333333339</v>
      </c>
      <c r="I89" s="11">
        <f t="shared" si="20"/>
        <v>721.8830507986484</v>
      </c>
      <c r="J89" s="11">
        <f t="shared" si="23"/>
        <v>840.7443841319817</v>
      </c>
      <c r="K89" s="11">
        <f t="shared" si="24"/>
        <v>0.12917894483456194</v>
      </c>
      <c r="L89" s="11">
        <f t="shared" si="10"/>
        <v>0.5800000000000003</v>
      </c>
      <c r="M89" s="1"/>
    </row>
    <row r="90" spans="1:13" ht="12.75" customHeight="1">
      <c r="A90" s="11"/>
      <c r="B90" s="11">
        <f t="shared" si="21"/>
        <v>0.5900000000000003</v>
      </c>
      <c r="C90" s="11">
        <f t="shared" si="15"/>
        <v>1.4539007092198575</v>
      </c>
      <c r="D90" s="11">
        <f t="shared" si="16"/>
        <v>4.361702127659572</v>
      </c>
      <c r="E90" s="11">
        <f t="shared" si="17"/>
        <v>4.18439716312057</v>
      </c>
      <c r="F90" s="11">
        <f t="shared" si="18"/>
        <v>0</v>
      </c>
      <c r="G90" s="11">
        <f t="shared" si="22"/>
        <v>2.8199999999999994</v>
      </c>
      <c r="H90" s="11">
        <f t="shared" si="19"/>
        <v>120.91066666666674</v>
      </c>
      <c r="I90" s="11">
        <f t="shared" si="20"/>
        <v>720.0607927248082</v>
      </c>
      <c r="J90" s="11">
        <f t="shared" si="23"/>
        <v>840.9714593914749</v>
      </c>
      <c r="K90" s="11">
        <f t="shared" si="24"/>
        <v>0.1451319532449258</v>
      </c>
      <c r="L90" s="11">
        <f t="shared" si="10"/>
        <v>0.5900000000000003</v>
      </c>
      <c r="M90" s="1"/>
    </row>
    <row r="91" spans="1:13" ht="12.75" customHeight="1">
      <c r="A91" s="11"/>
      <c r="B91" s="11">
        <f t="shared" si="21"/>
        <v>0.6000000000000003</v>
      </c>
      <c r="C91" s="11">
        <f t="shared" si="15"/>
        <v>1.4285714285714277</v>
      </c>
      <c r="D91" s="11">
        <f t="shared" si="16"/>
        <v>4.285714285714284</v>
      </c>
      <c r="E91" s="11">
        <f t="shared" si="17"/>
        <v>4.285714285714289</v>
      </c>
      <c r="F91" s="11">
        <f t="shared" si="18"/>
        <v>0</v>
      </c>
      <c r="G91" s="11">
        <f t="shared" si="22"/>
        <v>2.7999999999999994</v>
      </c>
      <c r="H91" s="11">
        <f t="shared" si="19"/>
        <v>122.96000000000006</v>
      </c>
      <c r="I91" s="11">
        <f t="shared" si="20"/>
        <v>718.2287881791299</v>
      </c>
      <c r="J91" s="11">
        <f t="shared" si="23"/>
        <v>841.1887881791299</v>
      </c>
      <c r="K91" s="11">
        <f t="shared" si="24"/>
        <v>0.1633333333333339</v>
      </c>
      <c r="L91" s="11">
        <f t="shared" si="10"/>
        <v>0.6000000000000003</v>
      </c>
      <c r="M91" s="1"/>
    </row>
    <row r="92" spans="1:13" ht="12.75" customHeight="1">
      <c r="A92" s="11"/>
      <c r="B92" s="11">
        <f t="shared" si="21"/>
        <v>0.6100000000000003</v>
      </c>
      <c r="C92" s="11">
        <f t="shared" si="15"/>
        <v>1.402877697841726</v>
      </c>
      <c r="D92" s="11">
        <f t="shared" si="16"/>
        <v>4.208633093525178</v>
      </c>
      <c r="E92" s="11">
        <f t="shared" si="17"/>
        <v>4.388489208633096</v>
      </c>
      <c r="F92" s="11">
        <f t="shared" si="18"/>
        <v>0</v>
      </c>
      <c r="G92" s="11">
        <f t="shared" si="22"/>
        <v>2.7799999999999994</v>
      </c>
      <c r="H92" s="11">
        <f t="shared" si="19"/>
        <v>125.0093333333334</v>
      </c>
      <c r="I92" s="11">
        <f t="shared" si="20"/>
        <v>716.3868897923071</v>
      </c>
      <c r="J92" s="11">
        <f t="shared" si="23"/>
        <v>841.3962231256405</v>
      </c>
      <c r="K92" s="11">
        <f t="shared" si="24"/>
        <v>0.18415650363503</v>
      </c>
      <c r="L92" s="11">
        <f t="shared" si="10"/>
        <v>0.6100000000000003</v>
      </c>
      <c r="M92" s="1"/>
    </row>
    <row r="93" spans="1:13" ht="12.75" customHeight="1">
      <c r="A93" s="11"/>
      <c r="B93" s="11">
        <f t="shared" si="21"/>
        <v>0.6200000000000003</v>
      </c>
      <c r="C93" s="11">
        <f t="shared" si="15"/>
        <v>1.3768115942028978</v>
      </c>
      <c r="D93" s="11">
        <f t="shared" si="16"/>
        <v>4.130434782608693</v>
      </c>
      <c r="E93" s="11">
        <f t="shared" si="17"/>
        <v>4.492753623188409</v>
      </c>
      <c r="F93" s="11">
        <f t="shared" si="18"/>
        <v>0</v>
      </c>
      <c r="G93" s="11">
        <f t="shared" si="22"/>
        <v>2.7599999999999993</v>
      </c>
      <c r="H93" s="11">
        <f t="shared" si="19"/>
        <v>127.05866666666674</v>
      </c>
      <c r="I93" s="11">
        <f t="shared" si="20"/>
        <v>714.5349383759361</v>
      </c>
      <c r="J93" s="11">
        <f t="shared" si="23"/>
        <v>841.5936050426028</v>
      </c>
      <c r="K93" s="11">
        <f t="shared" si="24"/>
        <v>0.20804792269345268</v>
      </c>
      <c r="L93" s="11">
        <f t="shared" si="10"/>
        <v>0.6200000000000003</v>
      </c>
      <c r="M93" s="1"/>
    </row>
    <row r="94" spans="1:13" ht="12.75" customHeight="1">
      <c r="A94" s="11"/>
      <c r="B94" s="11">
        <f t="shared" si="21"/>
        <v>0.6300000000000003</v>
      </c>
      <c r="C94" s="11">
        <f t="shared" si="15"/>
        <v>1.3503649635036488</v>
      </c>
      <c r="D94" s="11">
        <f t="shared" si="16"/>
        <v>4.051094890510947</v>
      </c>
      <c r="E94" s="11">
        <f t="shared" si="17"/>
        <v>4.598540145985405</v>
      </c>
      <c r="F94" s="11">
        <f t="shared" si="18"/>
        <v>0</v>
      </c>
      <c r="G94" s="11">
        <f aca="true" t="shared" si="25" ref="G94:G109">($E$6-$E$3*B94)+($G$6-$G$3*B94)+($I$6+$I$3*B94)+($K$6+$K$3*B94)</f>
        <v>2.7399999999999993</v>
      </c>
      <c r="H94" s="11">
        <f t="shared" si="19"/>
        <v>129.10800000000006</v>
      </c>
      <c r="I94" s="11">
        <f t="shared" si="20"/>
        <v>712.6727621782085</v>
      </c>
      <c r="J94" s="11">
        <f aca="true" t="shared" si="26" ref="J94:J109">H94+I94</f>
        <v>841.7807621782085</v>
      </c>
      <c r="K94" s="11">
        <f aca="true" t="shared" si="27" ref="K94:K109">(IF(E94=0,1,(E94^$I$3))*IF(F94=0,1,(F94^$K$3)))/(IF(C94=0,1,(C94^$E$3))*IF(D94=0,1,(D94^$G$3)))</f>
        <v>0.23554373396949438</v>
      </c>
      <c r="L94" s="11">
        <f t="shared" si="10"/>
        <v>0.6300000000000003</v>
      </c>
      <c r="M94" s="1"/>
    </row>
    <row r="95" spans="1:13" ht="12.75" customHeight="1">
      <c r="A95" s="11"/>
      <c r="B95" s="11">
        <f t="shared" si="21"/>
        <v>0.6400000000000003</v>
      </c>
      <c r="C95" s="11">
        <f t="shared" si="15"/>
        <v>1.323529411764705</v>
      </c>
      <c r="D95" s="11">
        <f t="shared" si="16"/>
        <v>3.970588235294115</v>
      </c>
      <c r="E95" s="11">
        <f t="shared" si="17"/>
        <v>4.70588235294118</v>
      </c>
      <c r="F95" s="11">
        <f t="shared" si="18"/>
        <v>0</v>
      </c>
      <c r="G95" s="11">
        <f t="shared" si="25"/>
        <v>2.7199999999999993</v>
      </c>
      <c r="H95" s="11">
        <f t="shared" si="19"/>
        <v>131.1573333333334</v>
      </c>
      <c r="I95" s="11">
        <f t="shared" si="20"/>
        <v>710.8001760460918</v>
      </c>
      <c r="J95" s="11">
        <f t="shared" si="26"/>
        <v>841.9575093794252</v>
      </c>
      <c r="K95" s="11">
        <f t="shared" si="27"/>
        <v>0.26729078110270116</v>
      </c>
      <c r="L95" s="11">
        <f t="shared" si="10"/>
        <v>0.6400000000000003</v>
      </c>
      <c r="M95" s="1"/>
    </row>
    <row r="96" spans="1:13" ht="12.75" customHeight="1">
      <c r="A96" s="11"/>
      <c r="B96" s="11">
        <f t="shared" si="21"/>
        <v>0.6500000000000004</v>
      </c>
      <c r="C96" s="11">
        <f aca="true" t="shared" si="28" ref="C96:C127">($E$6-$E$3*B96)*$O$11/G96</f>
        <v>1.2962962962962954</v>
      </c>
      <c r="D96" s="11">
        <f aca="true" t="shared" si="29" ref="D96:D130">($G$6-$G$3*B96)*$O$11/G96</f>
        <v>3.888888888888886</v>
      </c>
      <c r="E96" s="11">
        <f aca="true" t="shared" si="30" ref="E96:E130">($I$6+$I$3*B96)*$O$11/G96</f>
        <v>4.814814814814818</v>
      </c>
      <c r="F96" s="11">
        <f aca="true" t="shared" si="31" ref="F96:F127">($K$6+$K$3*B96)*$O$11/G96</f>
        <v>0</v>
      </c>
      <c r="G96" s="11">
        <f t="shared" si="25"/>
        <v>2.6999999999999993</v>
      </c>
      <c r="H96" s="11">
        <f aca="true" t="shared" si="32" ref="H96:H130">-B96*1000*$O$16/$O$10</f>
        <v>133.20666666666673</v>
      </c>
      <c r="I96" s="11">
        <f aca="true" t="shared" si="33" ref="I96:I130">(G96/$O$11)*((C96*$E$4+D96*$G$4+E96*$I$4+F96*$K$4)-8.31*(IF(C96&gt;0,C96*LN(C96),0)+IF(D96&gt;0,D96*LN(D96),0)+IF(E96&gt;0,E96*LN(E96),0)+IF(F96&gt;0,F96*LN(F96),0)))-$O$17</f>
        <v>708.916980482019</v>
      </c>
      <c r="J96" s="11">
        <f t="shared" si="26"/>
        <v>842.1236471486857</v>
      </c>
      <c r="K96" s="11">
        <f t="shared" si="27"/>
        <v>0.3040733027905052</v>
      </c>
      <c r="L96" s="11">
        <f t="shared" si="10"/>
        <v>0.6500000000000004</v>
      </c>
      <c r="M96" s="1"/>
    </row>
    <row r="97" spans="1:13" ht="12.75" customHeight="1">
      <c r="A97" s="11"/>
      <c r="B97" s="11">
        <f aca="true" t="shared" si="34" ref="B97:B130">B96+$O$15</f>
        <v>0.6600000000000004</v>
      </c>
      <c r="C97" s="11">
        <f t="shared" si="28"/>
        <v>1.2686567164179094</v>
      </c>
      <c r="D97" s="11">
        <f t="shared" si="29"/>
        <v>3.8059701492537283</v>
      </c>
      <c r="E97" s="11">
        <f t="shared" si="30"/>
        <v>4.925373134328362</v>
      </c>
      <c r="F97" s="11">
        <f t="shared" si="31"/>
        <v>0</v>
      </c>
      <c r="G97" s="11">
        <f t="shared" si="25"/>
        <v>2.6799999999999993</v>
      </c>
      <c r="H97" s="11">
        <f t="shared" si="32"/>
        <v>135.25600000000009</v>
      </c>
      <c r="I97" s="11">
        <f t="shared" si="33"/>
        <v>707.0229605809574</v>
      </c>
      <c r="J97" s="11">
        <f t="shared" si="26"/>
        <v>842.2789605809575</v>
      </c>
      <c r="K97" s="11">
        <f t="shared" si="27"/>
        <v>0.346847060419936</v>
      </c>
      <c r="L97" s="11">
        <f aca="true" t="shared" si="35" ref="L97:L130">L96+$O$15</f>
        <v>0.6600000000000004</v>
      </c>
      <c r="M97" s="1"/>
    </row>
    <row r="98" spans="1:13" ht="12.75" customHeight="1">
      <c r="A98" s="11"/>
      <c r="B98" s="11">
        <f t="shared" si="34"/>
        <v>0.6700000000000004</v>
      </c>
      <c r="C98" s="11">
        <f t="shared" si="28"/>
        <v>1.2406015037593974</v>
      </c>
      <c r="D98" s="11">
        <f t="shared" si="29"/>
        <v>3.721804511278192</v>
      </c>
      <c r="E98" s="11">
        <f t="shared" si="30"/>
        <v>5.0375939849624105</v>
      </c>
      <c r="F98" s="11">
        <f t="shared" si="31"/>
        <v>0</v>
      </c>
      <c r="G98" s="11">
        <f t="shared" si="25"/>
        <v>2.6599999999999993</v>
      </c>
      <c r="H98" s="11">
        <f t="shared" si="32"/>
        <v>137.3053333333334</v>
      </c>
      <c r="I98" s="11">
        <f t="shared" si="33"/>
        <v>705.1178848311376</v>
      </c>
      <c r="J98" s="11">
        <f t="shared" si="26"/>
        <v>842.4232181644711</v>
      </c>
      <c r="K98" s="11">
        <f t="shared" si="27"/>
        <v>0.39678326459007685</v>
      </c>
      <c r="L98" s="11">
        <f t="shared" si="35"/>
        <v>0.6700000000000004</v>
      </c>
      <c r="M98" s="1"/>
    </row>
    <row r="99" spans="1:13" ht="12.75" customHeight="1">
      <c r="A99" s="11"/>
      <c r="B99" s="11">
        <f t="shared" si="34"/>
        <v>0.6800000000000004</v>
      </c>
      <c r="C99" s="11">
        <f t="shared" si="28"/>
        <v>1.2121212121212108</v>
      </c>
      <c r="D99" s="11">
        <f t="shared" si="29"/>
        <v>3.636363636363633</v>
      </c>
      <c r="E99" s="11">
        <f t="shared" si="30"/>
        <v>5.151515151515155</v>
      </c>
      <c r="F99" s="11">
        <f t="shared" si="31"/>
        <v>0</v>
      </c>
      <c r="G99" s="11">
        <f t="shared" si="25"/>
        <v>2.6399999999999997</v>
      </c>
      <c r="H99" s="11">
        <f t="shared" si="32"/>
        <v>139.35466666666673</v>
      </c>
      <c r="I99" s="11">
        <f t="shared" si="33"/>
        <v>703.2015037586043</v>
      </c>
      <c r="J99" s="11">
        <f t="shared" si="26"/>
        <v>842.556170425271</v>
      </c>
      <c r="K99" s="11">
        <f t="shared" si="27"/>
        <v>0.45532552083333566</v>
      </c>
      <c r="L99" s="11">
        <f t="shared" si="35"/>
        <v>0.6800000000000004</v>
      </c>
      <c r="M99" s="1"/>
    </row>
    <row r="100" spans="1:13" ht="12.75" customHeight="1">
      <c r="A100" s="11"/>
      <c r="B100" s="11">
        <f t="shared" si="34"/>
        <v>0.6900000000000004</v>
      </c>
      <c r="C100" s="11">
        <f t="shared" si="28"/>
        <v>1.1832061068702278</v>
      </c>
      <c r="D100" s="11">
        <f t="shared" si="29"/>
        <v>3.5496183206106835</v>
      </c>
      <c r="E100" s="11">
        <f t="shared" si="30"/>
        <v>5.267175572519089</v>
      </c>
      <c r="F100" s="11">
        <f t="shared" si="31"/>
        <v>0</v>
      </c>
      <c r="G100" s="11">
        <f t="shared" si="25"/>
        <v>2.619999999999999</v>
      </c>
      <c r="H100" s="11">
        <f t="shared" si="32"/>
        <v>141.40400000000008</v>
      </c>
      <c r="I100" s="11">
        <f t="shared" si="33"/>
        <v>701.2735483919391</v>
      </c>
      <c r="J100" s="11">
        <f t="shared" si="26"/>
        <v>842.6775483919392</v>
      </c>
      <c r="K100" s="11">
        <f t="shared" si="27"/>
        <v>0.5242642163343727</v>
      </c>
      <c r="L100" s="11">
        <f t="shared" si="35"/>
        <v>0.6900000000000004</v>
      </c>
      <c r="M100" s="1"/>
    </row>
    <row r="101" spans="1:13" ht="12.75" customHeight="1">
      <c r="A101" s="11"/>
      <c r="B101" s="11">
        <f t="shared" si="34"/>
        <v>0.7000000000000004</v>
      </c>
      <c r="C101" s="11">
        <f t="shared" si="28"/>
        <v>1.1538461538461529</v>
      </c>
      <c r="D101" s="11">
        <f t="shared" si="29"/>
        <v>3.4615384615384577</v>
      </c>
      <c r="E101" s="11">
        <f t="shared" si="30"/>
        <v>5.38461538461539</v>
      </c>
      <c r="F101" s="11">
        <f t="shared" si="31"/>
        <v>0</v>
      </c>
      <c r="G101" s="11">
        <f t="shared" si="25"/>
        <v>2.5999999999999988</v>
      </c>
      <c r="H101" s="11">
        <f t="shared" si="32"/>
        <v>143.45333333333343</v>
      </c>
      <c r="I101" s="11">
        <f t="shared" si="33"/>
        <v>699.3337285188647</v>
      </c>
      <c r="J101" s="11">
        <f t="shared" si="26"/>
        <v>842.7870618521981</v>
      </c>
      <c r="K101" s="11">
        <f t="shared" si="27"/>
        <v>0.6058344764517642</v>
      </c>
      <c r="L101" s="11">
        <f t="shared" si="35"/>
        <v>0.7000000000000004</v>
      </c>
      <c r="M101" s="1"/>
    </row>
    <row r="102" spans="1:13" ht="12.75" customHeight="1">
      <c r="A102" s="11"/>
      <c r="B102" s="11">
        <f t="shared" si="34"/>
        <v>0.7100000000000004</v>
      </c>
      <c r="C102" s="11">
        <f t="shared" si="28"/>
        <v>1.1240310077519367</v>
      </c>
      <c r="D102" s="11">
        <f t="shared" si="29"/>
        <v>3.3720930232558106</v>
      </c>
      <c r="E102" s="11">
        <f t="shared" si="30"/>
        <v>5.503875968992253</v>
      </c>
      <c r="F102" s="11">
        <f t="shared" si="31"/>
        <v>0</v>
      </c>
      <c r="G102" s="11">
        <f t="shared" si="25"/>
        <v>2.579999999999999</v>
      </c>
      <c r="H102" s="11">
        <f t="shared" si="32"/>
        <v>145.50266666666676</v>
      </c>
      <c r="I102" s="11">
        <f t="shared" si="33"/>
        <v>697.3817307006939</v>
      </c>
      <c r="J102" s="11">
        <f t="shared" si="26"/>
        <v>842.8843973673606</v>
      </c>
      <c r="K102" s="11">
        <f t="shared" si="27"/>
        <v>0.7028462709069471</v>
      </c>
      <c r="L102" s="11">
        <f t="shared" si="35"/>
        <v>0.7100000000000004</v>
      </c>
      <c r="M102" s="1"/>
    </row>
    <row r="103" spans="1:13" ht="12.75" customHeight="1">
      <c r="A103" s="11"/>
      <c r="B103" s="11">
        <f t="shared" si="34"/>
        <v>0.7200000000000004</v>
      </c>
      <c r="C103" s="11">
        <f t="shared" si="28"/>
        <v>1.0937499999999984</v>
      </c>
      <c r="D103" s="11">
        <f t="shared" si="29"/>
        <v>3.2812499999999964</v>
      </c>
      <c r="E103" s="11">
        <f t="shared" si="30"/>
        <v>5.625000000000004</v>
      </c>
      <c r="F103" s="11">
        <f t="shared" si="31"/>
        <v>0</v>
      </c>
      <c r="G103" s="11">
        <f t="shared" si="25"/>
        <v>2.5599999999999996</v>
      </c>
      <c r="H103" s="11">
        <f t="shared" si="32"/>
        <v>147.55200000000008</v>
      </c>
      <c r="I103" s="11">
        <f t="shared" si="33"/>
        <v>695.4172160034875</v>
      </c>
      <c r="J103" s="11">
        <f t="shared" si="26"/>
        <v>842.9692160034876</v>
      </c>
      <c r="K103" s="11">
        <f t="shared" si="27"/>
        <v>0.8188588088296593</v>
      </c>
      <c r="L103" s="11">
        <f t="shared" si="35"/>
        <v>0.7200000000000004</v>
      </c>
      <c r="M103" s="1"/>
    </row>
    <row r="104" spans="1:13" ht="12.75" customHeight="1">
      <c r="A104" s="11"/>
      <c r="B104" s="11">
        <f t="shared" si="34"/>
        <v>0.7300000000000004</v>
      </c>
      <c r="C104" s="11">
        <f t="shared" si="28"/>
        <v>1.0629921259842507</v>
      </c>
      <c r="D104" s="11">
        <f t="shared" si="29"/>
        <v>3.188976377952752</v>
      </c>
      <c r="E104" s="11">
        <f t="shared" si="30"/>
        <v>5.748031496062997</v>
      </c>
      <c r="F104" s="11">
        <f t="shared" si="31"/>
        <v>0</v>
      </c>
      <c r="G104" s="11">
        <f t="shared" si="25"/>
        <v>2.539999999999999</v>
      </c>
      <c r="H104" s="11">
        <f t="shared" si="32"/>
        <v>149.6013333333334</v>
      </c>
      <c r="I104" s="11">
        <f t="shared" si="33"/>
        <v>693.4398173958893</v>
      </c>
      <c r="J104" s="11">
        <f t="shared" si="26"/>
        <v>843.0411507292227</v>
      </c>
      <c r="K104" s="11">
        <f t="shared" si="27"/>
        <v>0.9584165929851025</v>
      </c>
      <c r="L104" s="11">
        <f t="shared" si="35"/>
        <v>0.7300000000000004</v>
      </c>
      <c r="M104" s="1"/>
    </row>
    <row r="105" spans="1:13" ht="12.75" customHeight="1">
      <c r="A105" s="11"/>
      <c r="B105" s="11">
        <f t="shared" si="34"/>
        <v>0.7400000000000004</v>
      </c>
      <c r="C105" s="11">
        <f t="shared" si="28"/>
        <v>1.0317460317460305</v>
      </c>
      <c r="D105" s="11">
        <f t="shared" si="29"/>
        <v>3.095238095238091</v>
      </c>
      <c r="E105" s="11">
        <f t="shared" si="30"/>
        <v>5.873015873015879</v>
      </c>
      <c r="F105" s="11">
        <f t="shared" si="31"/>
        <v>0</v>
      </c>
      <c r="G105" s="11">
        <f t="shared" si="25"/>
        <v>2.5199999999999987</v>
      </c>
      <c r="H105" s="11">
        <f t="shared" si="32"/>
        <v>151.65066666666678</v>
      </c>
      <c r="I105" s="11">
        <f t="shared" si="33"/>
        <v>691.4491367524245</v>
      </c>
      <c r="J105" s="11">
        <f t="shared" si="26"/>
        <v>843.0998034190912</v>
      </c>
      <c r="K105" s="11">
        <f t="shared" si="27"/>
        <v>1.1273722908861818</v>
      </c>
      <c r="L105" s="11">
        <f t="shared" si="35"/>
        <v>0.7400000000000004</v>
      </c>
      <c r="M105" s="1"/>
    </row>
    <row r="106" spans="1:13" ht="12.75" customHeight="1">
      <c r="A106" s="11"/>
      <c r="B106" s="11">
        <f t="shared" si="34"/>
        <v>0.7500000000000004</v>
      </c>
      <c r="C106" s="11">
        <f t="shared" si="28"/>
        <v>0.9999999999999986</v>
      </c>
      <c r="D106" s="11">
        <f t="shared" si="29"/>
        <v>2.9999999999999956</v>
      </c>
      <c r="E106" s="11">
        <f t="shared" si="30"/>
        <v>6.000000000000005</v>
      </c>
      <c r="F106" s="11">
        <f t="shared" si="31"/>
        <v>0</v>
      </c>
      <c r="G106" s="11">
        <f t="shared" si="25"/>
        <v>2.499999999999999</v>
      </c>
      <c r="H106" s="11">
        <f t="shared" si="32"/>
        <v>153.7000000000001</v>
      </c>
      <c r="I106" s="11">
        <f t="shared" si="33"/>
        <v>689.4447413868413</v>
      </c>
      <c r="J106" s="11">
        <f t="shared" si="26"/>
        <v>843.1447413868414</v>
      </c>
      <c r="K106" s="11">
        <f t="shared" si="27"/>
        <v>1.3333333333333437</v>
      </c>
      <c r="L106" s="11">
        <f t="shared" si="35"/>
        <v>0.7500000000000004</v>
      </c>
      <c r="M106" s="1"/>
    </row>
    <row r="107" spans="1:13" ht="12.75" customHeight="1">
      <c r="A107" s="11"/>
      <c r="B107" s="11">
        <f t="shared" si="34"/>
        <v>0.7600000000000005</v>
      </c>
      <c r="C107" s="11">
        <f t="shared" si="28"/>
        <v>0.9677419354838693</v>
      </c>
      <c r="D107" s="11">
        <f t="shared" si="29"/>
        <v>2.903225806451609</v>
      </c>
      <c r="E107" s="11">
        <f t="shared" si="30"/>
        <v>6.129032258064521</v>
      </c>
      <c r="F107" s="11">
        <f t="shared" si="31"/>
        <v>0</v>
      </c>
      <c r="G107" s="11">
        <f t="shared" si="25"/>
        <v>2.4799999999999995</v>
      </c>
      <c r="H107" s="11">
        <f t="shared" si="32"/>
        <v>155.74933333333342</v>
      </c>
      <c r="I107" s="11">
        <f t="shared" si="33"/>
        <v>687.4261600219061</v>
      </c>
      <c r="J107" s="11">
        <f t="shared" si="26"/>
        <v>843.1754933552395</v>
      </c>
      <c r="K107" s="11">
        <f t="shared" si="27"/>
        <v>1.5862871513488916</v>
      </c>
      <c r="L107" s="11">
        <f t="shared" si="35"/>
        <v>0.7600000000000005</v>
      </c>
      <c r="M107" s="1"/>
    </row>
    <row r="108" spans="1:13" ht="12.75" customHeight="1">
      <c r="A108" s="11"/>
      <c r="B108" s="11">
        <f t="shared" si="34"/>
        <v>0.7700000000000005</v>
      </c>
      <c r="C108" s="11">
        <f t="shared" si="28"/>
        <v>0.9349593495934944</v>
      </c>
      <c r="D108" s="11">
        <f t="shared" si="29"/>
        <v>2.804878048780483</v>
      </c>
      <c r="E108" s="11">
        <f t="shared" si="30"/>
        <v>6.260162601626022</v>
      </c>
      <c r="F108" s="11">
        <f t="shared" si="31"/>
        <v>0</v>
      </c>
      <c r="G108" s="11">
        <f t="shared" si="25"/>
        <v>2.459999999999999</v>
      </c>
      <c r="H108" s="11">
        <f t="shared" si="32"/>
        <v>157.79866666666675</v>
      </c>
      <c r="I108" s="11">
        <f t="shared" si="33"/>
        <v>685.3928780785601</v>
      </c>
      <c r="J108" s="11">
        <f t="shared" si="26"/>
        <v>843.1915447452268</v>
      </c>
      <c r="K108" s="11">
        <f t="shared" si="27"/>
        <v>1.8994879711455357</v>
      </c>
      <c r="L108" s="11">
        <f t="shared" si="35"/>
        <v>0.7700000000000005</v>
      </c>
      <c r="M108" s="1"/>
    </row>
    <row r="109" spans="1:13" ht="12.75" customHeight="1">
      <c r="A109" s="11"/>
      <c r="B109" s="11">
        <f t="shared" si="34"/>
        <v>0.7800000000000005</v>
      </c>
      <c r="C109" s="11">
        <f t="shared" si="28"/>
        <v>0.9016393442622936</v>
      </c>
      <c r="D109" s="11">
        <f t="shared" si="29"/>
        <v>2.70491803278688</v>
      </c>
      <c r="E109" s="11">
        <f t="shared" si="30"/>
        <v>6.393442622950827</v>
      </c>
      <c r="F109" s="11">
        <f t="shared" si="31"/>
        <v>0</v>
      </c>
      <c r="G109" s="11">
        <f t="shared" si="25"/>
        <v>2.4399999999999986</v>
      </c>
      <c r="H109" s="11">
        <f t="shared" si="32"/>
        <v>159.84800000000007</v>
      </c>
      <c r="I109" s="11">
        <f t="shared" si="33"/>
        <v>683.3443321367158</v>
      </c>
      <c r="J109" s="11">
        <f t="shared" si="26"/>
        <v>843.1923321367159</v>
      </c>
      <c r="K109" s="11">
        <f t="shared" si="27"/>
        <v>2.2907324180953257</v>
      </c>
      <c r="L109" s="11">
        <f t="shared" si="35"/>
        <v>0.7800000000000005</v>
      </c>
      <c r="M109" s="1"/>
    </row>
    <row r="110" spans="1:13" ht="12.75" customHeight="1">
      <c r="A110" s="11"/>
      <c r="B110" s="11">
        <f t="shared" si="34"/>
        <v>0.7900000000000005</v>
      </c>
      <c r="C110" s="11">
        <f t="shared" si="28"/>
        <v>0.8677685950413206</v>
      </c>
      <c r="D110" s="11">
        <f t="shared" si="29"/>
        <v>2.603305785123962</v>
      </c>
      <c r="E110" s="11">
        <f t="shared" si="30"/>
        <v>6.528925619834717</v>
      </c>
      <c r="F110" s="11">
        <f t="shared" si="31"/>
        <v>0</v>
      </c>
      <c r="G110" s="11">
        <f aca="true" t="shared" si="36" ref="G110:G125">($E$6-$E$3*B110)+($G$6-$G$3*B110)+($I$6+$I$3*B110)+($K$6+$K$3*B110)</f>
        <v>2.419999999999999</v>
      </c>
      <c r="H110" s="11">
        <f t="shared" si="32"/>
        <v>161.89733333333345</v>
      </c>
      <c r="I110" s="11">
        <f t="shared" si="33"/>
        <v>681.2799033795342</v>
      </c>
      <c r="J110" s="11">
        <f aca="true" t="shared" si="37" ref="J110:J125">H110+I110</f>
        <v>843.1772367128676</v>
      </c>
      <c r="K110" s="11">
        <f aca="true" t="shared" si="38" ref="K110:K125">(IF(E110=0,1,(E110^$I$3))*IF(F110=0,1,(F110^$K$3)))/(IF(C110=0,1,(C110^$E$3))*IF(D110=0,1,(D110^$G$3)))</f>
        <v>2.7842226537601666</v>
      </c>
      <c r="L110" s="11">
        <f t="shared" si="35"/>
        <v>0.7900000000000005</v>
      </c>
      <c r="M110" s="1"/>
    </row>
    <row r="111" spans="1:13" ht="12.75" customHeight="1">
      <c r="A111" s="11"/>
      <c r="B111" s="11">
        <f t="shared" si="34"/>
        <v>0.8000000000000005</v>
      </c>
      <c r="C111" s="11">
        <f t="shared" si="28"/>
        <v>0.8333333333333315</v>
      </c>
      <c r="D111" s="11">
        <f t="shared" si="29"/>
        <v>2.4999999999999956</v>
      </c>
      <c r="E111" s="11">
        <f t="shared" si="30"/>
        <v>6.666666666666672</v>
      </c>
      <c r="F111" s="11">
        <f t="shared" si="31"/>
        <v>0</v>
      </c>
      <c r="G111" s="11">
        <f t="shared" si="36"/>
        <v>2.3999999999999995</v>
      </c>
      <c r="H111" s="11">
        <f t="shared" si="32"/>
        <v>163.94666666666677</v>
      </c>
      <c r="I111" s="11">
        <f t="shared" si="33"/>
        <v>679.1989097791173</v>
      </c>
      <c r="J111" s="11">
        <f t="shared" si="37"/>
        <v>843.1455764457842</v>
      </c>
      <c r="K111" s="11">
        <f t="shared" si="38"/>
        <v>3.413333333333365</v>
      </c>
      <c r="L111" s="11">
        <f t="shared" si="35"/>
        <v>0.8000000000000005</v>
      </c>
      <c r="M111" s="1"/>
    </row>
    <row r="112" spans="1:13" ht="12.75" customHeight="1">
      <c r="A112" s="11"/>
      <c r="B112" s="11">
        <f t="shared" si="34"/>
        <v>0.8100000000000005</v>
      </c>
      <c r="C112" s="11">
        <f t="shared" si="28"/>
        <v>0.7983193277310907</v>
      </c>
      <c r="D112" s="11">
        <f t="shared" si="29"/>
        <v>2.394957983193272</v>
      </c>
      <c r="E112" s="11">
        <f t="shared" si="30"/>
        <v>6.806722689075637</v>
      </c>
      <c r="F112" s="11">
        <f t="shared" si="31"/>
        <v>0</v>
      </c>
      <c r="G112" s="11">
        <f t="shared" si="36"/>
        <v>2.379999999999999</v>
      </c>
      <c r="H112" s="11">
        <f t="shared" si="32"/>
        <v>165.9960000000001</v>
      </c>
      <c r="I112" s="11">
        <f t="shared" si="33"/>
        <v>677.1005967086919</v>
      </c>
      <c r="J112" s="11">
        <f t="shared" si="37"/>
        <v>843.096596708692</v>
      </c>
      <c r="K112" s="11">
        <f t="shared" si="38"/>
        <v>4.224796310648368</v>
      </c>
      <c r="L112" s="11">
        <f t="shared" si="35"/>
        <v>0.8100000000000005</v>
      </c>
      <c r="M112" s="1"/>
    </row>
    <row r="113" spans="1:13" ht="12.75" customHeight="1">
      <c r="A113" s="11"/>
      <c r="B113" s="11">
        <f t="shared" si="34"/>
        <v>0.8200000000000005</v>
      </c>
      <c r="C113" s="11">
        <f t="shared" si="28"/>
        <v>0.762711864406778</v>
      </c>
      <c r="D113" s="11">
        <f t="shared" si="29"/>
        <v>2.288135593220333</v>
      </c>
      <c r="E113" s="11">
        <f t="shared" si="30"/>
        <v>6.9491525423728895</v>
      </c>
      <c r="F113" s="11">
        <f t="shared" si="31"/>
        <v>0</v>
      </c>
      <c r="G113" s="11">
        <f t="shared" si="36"/>
        <v>2.3599999999999985</v>
      </c>
      <c r="H113" s="11">
        <f t="shared" si="32"/>
        <v>168.04533333333342</v>
      </c>
      <c r="I113" s="11">
        <f t="shared" si="33"/>
        <v>674.9841255665983</v>
      </c>
      <c r="J113" s="11">
        <f t="shared" si="37"/>
        <v>843.0294588999318</v>
      </c>
      <c r="K113" s="11">
        <f t="shared" si="38"/>
        <v>5.2851572987406605</v>
      </c>
      <c r="L113" s="11">
        <f t="shared" si="35"/>
        <v>0.8200000000000005</v>
      </c>
      <c r="M113" s="1"/>
    </row>
    <row r="114" spans="1:13" ht="12.75" customHeight="1">
      <c r="A114" s="11"/>
      <c r="B114" s="11">
        <f t="shared" si="34"/>
        <v>0.8300000000000005</v>
      </c>
      <c r="C114" s="11">
        <f t="shared" si="28"/>
        <v>0.7264957264957246</v>
      </c>
      <c r="D114" s="11">
        <f t="shared" si="29"/>
        <v>2.179487179487174</v>
      </c>
      <c r="E114" s="11">
        <f t="shared" si="30"/>
        <v>7.094017094017101</v>
      </c>
      <c r="F114" s="11">
        <f t="shared" si="31"/>
        <v>0</v>
      </c>
      <c r="G114" s="11">
        <f t="shared" si="36"/>
        <v>2.339999999999999</v>
      </c>
      <c r="H114" s="11">
        <f t="shared" si="32"/>
        <v>170.09466666666677</v>
      </c>
      <c r="I114" s="11">
        <f t="shared" si="33"/>
        <v>672.8485598587029</v>
      </c>
      <c r="J114" s="11">
        <f t="shared" si="37"/>
        <v>842.9432265253696</v>
      </c>
      <c r="K114" s="11">
        <f t="shared" si="38"/>
        <v>6.690960117814763</v>
      </c>
      <c r="L114" s="11">
        <f t="shared" si="35"/>
        <v>0.8300000000000005</v>
      </c>
      <c r="M114" s="1"/>
    </row>
    <row r="115" spans="1:13" ht="12.75" customHeight="1">
      <c r="A115" s="11"/>
      <c r="B115" s="11">
        <f t="shared" si="34"/>
        <v>0.8400000000000005</v>
      </c>
      <c r="C115" s="11">
        <f t="shared" si="28"/>
        <v>0.689655172413791</v>
      </c>
      <c r="D115" s="11">
        <f t="shared" si="29"/>
        <v>2.068965517241374</v>
      </c>
      <c r="E115" s="11">
        <f t="shared" si="30"/>
        <v>7.2413793103448345</v>
      </c>
      <c r="F115" s="11">
        <f t="shared" si="31"/>
        <v>0</v>
      </c>
      <c r="G115" s="11">
        <f t="shared" si="36"/>
        <v>2.3199999999999994</v>
      </c>
      <c r="H115" s="11">
        <f t="shared" si="32"/>
        <v>172.1440000000001</v>
      </c>
      <c r="I115" s="11">
        <f t="shared" si="33"/>
        <v>670.6928479898189</v>
      </c>
      <c r="J115" s="11">
        <f t="shared" si="37"/>
        <v>842.836847989819</v>
      </c>
      <c r="K115" s="11">
        <f t="shared" si="38"/>
        <v>8.58520833333344</v>
      </c>
      <c r="L115" s="11">
        <f t="shared" si="35"/>
        <v>0.8400000000000005</v>
      </c>
      <c r="M115" s="1"/>
    </row>
    <row r="116" spans="1:13" ht="12.75" customHeight="1">
      <c r="A116" s="11"/>
      <c r="B116" s="11">
        <f t="shared" si="34"/>
        <v>0.8500000000000005</v>
      </c>
      <c r="C116" s="11">
        <f t="shared" si="28"/>
        <v>0.6521739130434763</v>
      </c>
      <c r="D116" s="11">
        <f t="shared" si="29"/>
        <v>1.9565217391304288</v>
      </c>
      <c r="E116" s="11">
        <f t="shared" si="30"/>
        <v>7.391304347826095</v>
      </c>
      <c r="F116" s="11">
        <f t="shared" si="31"/>
        <v>0</v>
      </c>
      <c r="G116" s="11">
        <f t="shared" si="36"/>
        <v>2.299999999999999</v>
      </c>
      <c r="H116" s="11">
        <f t="shared" si="32"/>
        <v>174.19333333333347</v>
      </c>
      <c r="I116" s="11">
        <f t="shared" si="33"/>
        <v>668.5158017325678</v>
      </c>
      <c r="J116" s="11">
        <f t="shared" si="37"/>
        <v>842.7091350659013</v>
      </c>
      <c r="K116" s="11">
        <f t="shared" si="38"/>
        <v>11.184709647919686</v>
      </c>
      <c r="L116" s="11">
        <f t="shared" si="35"/>
        <v>0.8500000000000005</v>
      </c>
      <c r="M116" s="1"/>
    </row>
    <row r="117" spans="1:13" ht="12.75" customHeight="1">
      <c r="A117" s="11"/>
      <c r="B117" s="11">
        <f t="shared" si="34"/>
        <v>0.8600000000000005</v>
      </c>
      <c r="C117" s="11">
        <f t="shared" si="28"/>
        <v>0.6140350877192963</v>
      </c>
      <c r="D117" s="11">
        <f t="shared" si="29"/>
        <v>1.8421052631578878</v>
      </c>
      <c r="E117" s="11">
        <f t="shared" si="30"/>
        <v>7.543859649122816</v>
      </c>
      <c r="F117" s="11">
        <f t="shared" si="31"/>
        <v>0</v>
      </c>
      <c r="G117" s="11">
        <f t="shared" si="36"/>
        <v>2.2799999999999985</v>
      </c>
      <c r="H117" s="11">
        <f t="shared" si="32"/>
        <v>176.2426666666668</v>
      </c>
      <c r="I117" s="11">
        <f t="shared" si="33"/>
        <v>666.3160689276303</v>
      </c>
      <c r="J117" s="11">
        <f t="shared" si="37"/>
        <v>842.5587355942971</v>
      </c>
      <c r="K117" s="11">
        <f t="shared" si="38"/>
        <v>14.82691100930193</v>
      </c>
      <c r="L117" s="11">
        <f t="shared" si="35"/>
        <v>0.8600000000000005</v>
      </c>
      <c r="M117" s="1"/>
    </row>
    <row r="118" spans="1:13" ht="12.75" customHeight="1">
      <c r="A118" s="11"/>
      <c r="B118" s="11">
        <f t="shared" si="34"/>
        <v>0.8700000000000006</v>
      </c>
      <c r="C118" s="11">
        <f t="shared" si="28"/>
        <v>0.575221238938051</v>
      </c>
      <c r="D118" s="11">
        <f t="shared" si="29"/>
        <v>1.7256637168141529</v>
      </c>
      <c r="E118" s="11">
        <f t="shared" si="30"/>
        <v>7.699115044247797</v>
      </c>
      <c r="F118" s="11">
        <f t="shared" si="31"/>
        <v>0</v>
      </c>
      <c r="G118" s="11">
        <f t="shared" si="36"/>
        <v>2.259999999999999</v>
      </c>
      <c r="H118" s="11">
        <f t="shared" si="32"/>
        <v>178.29200000000012</v>
      </c>
      <c r="I118" s="11">
        <f t="shared" si="33"/>
        <v>664.0920983464723</v>
      </c>
      <c r="J118" s="11">
        <f t="shared" si="37"/>
        <v>842.3840983464725</v>
      </c>
      <c r="K118" s="11">
        <f t="shared" si="38"/>
        <v>20.052946792246185</v>
      </c>
      <c r="L118" s="11">
        <f t="shared" si="35"/>
        <v>0.8700000000000006</v>
      </c>
      <c r="M118" s="1"/>
    </row>
    <row r="119" spans="1:13" ht="12.75" customHeight="1">
      <c r="A119" s="11"/>
      <c r="B119" s="11">
        <f t="shared" si="34"/>
        <v>0.8800000000000006</v>
      </c>
      <c r="C119" s="11">
        <f t="shared" si="28"/>
        <v>0.5357142857142834</v>
      </c>
      <c r="D119" s="11">
        <f t="shared" si="29"/>
        <v>1.6071428571428512</v>
      </c>
      <c r="E119" s="11">
        <f t="shared" si="30"/>
        <v>7.857142857142865</v>
      </c>
      <c r="F119" s="11">
        <f t="shared" si="31"/>
        <v>0</v>
      </c>
      <c r="G119" s="11">
        <f t="shared" si="36"/>
        <v>2.2399999999999993</v>
      </c>
      <c r="H119" s="11">
        <f t="shared" si="32"/>
        <v>180.34133333333344</v>
      </c>
      <c r="I119" s="11">
        <f t="shared" si="33"/>
        <v>661.8420936872312</v>
      </c>
      <c r="J119" s="11">
        <f t="shared" si="37"/>
        <v>842.1834270205646</v>
      </c>
      <c r="K119" s="11">
        <f t="shared" si="38"/>
        <v>27.760841335162805</v>
      </c>
      <c r="L119" s="11">
        <f t="shared" si="35"/>
        <v>0.8800000000000006</v>
      </c>
      <c r="M119" s="1"/>
    </row>
    <row r="120" spans="1:13" ht="12.75" customHeight="1">
      <c r="A120" s="11"/>
      <c r="B120" s="11">
        <f t="shared" si="34"/>
        <v>0.8900000000000006</v>
      </c>
      <c r="C120" s="11">
        <f t="shared" si="28"/>
        <v>0.4954954954954932</v>
      </c>
      <c r="D120" s="11">
        <f t="shared" si="29"/>
        <v>1.4864864864864795</v>
      </c>
      <c r="E120" s="11">
        <f t="shared" si="30"/>
        <v>8.018018018018028</v>
      </c>
      <c r="F120" s="11">
        <f t="shared" si="31"/>
        <v>0</v>
      </c>
      <c r="G120" s="11">
        <f t="shared" si="36"/>
        <v>2.219999999999999</v>
      </c>
      <c r="H120" s="11">
        <f t="shared" si="32"/>
        <v>182.39066666666676</v>
      </c>
      <c r="I120" s="11">
        <f t="shared" si="33"/>
        <v>659.5639521496914</v>
      </c>
      <c r="J120" s="11">
        <f t="shared" si="37"/>
        <v>841.9546188163582</v>
      </c>
      <c r="K120" s="11">
        <f t="shared" si="38"/>
        <v>39.5013054663852</v>
      </c>
      <c r="L120" s="11">
        <f t="shared" si="35"/>
        <v>0.8900000000000006</v>
      </c>
      <c r="M120" s="1"/>
    </row>
    <row r="121" spans="1:13" ht="12.75" customHeight="1">
      <c r="A121" s="11"/>
      <c r="B121" s="11">
        <f t="shared" si="34"/>
        <v>0.9000000000000006</v>
      </c>
      <c r="C121" s="11">
        <f t="shared" si="28"/>
        <v>0.45454545454545225</v>
      </c>
      <c r="D121" s="11">
        <f t="shared" si="29"/>
        <v>1.3636363636363558</v>
      </c>
      <c r="E121" s="11">
        <f t="shared" si="30"/>
        <v>8.181818181818192</v>
      </c>
      <c r="F121" s="11">
        <f t="shared" si="31"/>
        <v>0</v>
      </c>
      <c r="G121" s="11">
        <f t="shared" si="36"/>
        <v>2.1999999999999984</v>
      </c>
      <c r="H121" s="11">
        <f t="shared" si="32"/>
        <v>184.44000000000014</v>
      </c>
      <c r="I121" s="11">
        <f t="shared" si="33"/>
        <v>657.2551805318121</v>
      </c>
      <c r="J121" s="11">
        <f t="shared" si="37"/>
        <v>841.6951805318123</v>
      </c>
      <c r="K121" s="11">
        <f t="shared" si="38"/>
        <v>58.080000000001455</v>
      </c>
      <c r="L121" s="11">
        <f t="shared" si="35"/>
        <v>0.9000000000000006</v>
      </c>
      <c r="M121" s="1"/>
    </row>
    <row r="122" spans="1:13" ht="12.75" customHeight="1">
      <c r="A122" s="11"/>
      <c r="B122" s="11">
        <f t="shared" si="34"/>
        <v>0.9100000000000006</v>
      </c>
      <c r="C122" s="11">
        <f t="shared" si="28"/>
        <v>0.41284403669724523</v>
      </c>
      <c r="D122" s="11">
        <f t="shared" si="29"/>
        <v>1.2385321100917357</v>
      </c>
      <c r="E122" s="11">
        <f t="shared" si="30"/>
        <v>8.348623853211018</v>
      </c>
      <c r="F122" s="11">
        <f t="shared" si="31"/>
        <v>0</v>
      </c>
      <c r="G122" s="11">
        <f t="shared" si="36"/>
        <v>2.179999999999999</v>
      </c>
      <c r="H122" s="11">
        <f t="shared" si="32"/>
        <v>186.48933333333346</v>
      </c>
      <c r="I122" s="11">
        <f t="shared" si="33"/>
        <v>654.9127775163755</v>
      </c>
      <c r="J122" s="11">
        <f t="shared" si="37"/>
        <v>841.402110849709</v>
      </c>
      <c r="K122" s="11">
        <f t="shared" si="38"/>
        <v>88.86320265090806</v>
      </c>
      <c r="L122" s="11">
        <f t="shared" si="35"/>
        <v>0.9100000000000006</v>
      </c>
      <c r="M122" s="1"/>
    </row>
    <row r="123" spans="1:13" ht="12.75" customHeight="1">
      <c r="A123" s="11"/>
      <c r="B123" s="11">
        <f t="shared" si="34"/>
        <v>0.9200000000000006</v>
      </c>
      <c r="C123" s="11">
        <f t="shared" si="28"/>
        <v>0.37037037037036774</v>
      </c>
      <c r="D123" s="11">
        <f t="shared" si="29"/>
        <v>1.1111111111111043</v>
      </c>
      <c r="E123" s="11">
        <f t="shared" si="30"/>
        <v>8.518518518518528</v>
      </c>
      <c r="F123" s="11">
        <f t="shared" si="31"/>
        <v>0</v>
      </c>
      <c r="G123" s="11">
        <f t="shared" si="36"/>
        <v>2.1599999999999993</v>
      </c>
      <c r="H123" s="11">
        <f t="shared" si="32"/>
        <v>188.53866666666678</v>
      </c>
      <c r="I123" s="11">
        <f t="shared" si="33"/>
        <v>652.5330631769557</v>
      </c>
      <c r="J123" s="11">
        <f t="shared" si="37"/>
        <v>841.0717298436225</v>
      </c>
      <c r="K123" s="11">
        <f t="shared" si="38"/>
        <v>142.83000000000396</v>
      </c>
      <c r="L123" s="11">
        <f t="shared" si="35"/>
        <v>0.9200000000000006</v>
      </c>
      <c r="M123" s="1"/>
    </row>
    <row r="124" spans="1:13" ht="12.75" customHeight="1">
      <c r="A124" s="11"/>
      <c r="B124" s="11">
        <f t="shared" si="34"/>
        <v>0.9300000000000006</v>
      </c>
      <c r="C124" s="11">
        <f t="shared" si="28"/>
        <v>0.32710280373831513</v>
      </c>
      <c r="D124" s="11">
        <f t="shared" si="29"/>
        <v>0.9813084112149454</v>
      </c>
      <c r="E124" s="11">
        <f t="shared" si="30"/>
        <v>8.69158878504674</v>
      </c>
      <c r="F124" s="11">
        <f t="shared" si="31"/>
        <v>0</v>
      </c>
      <c r="G124" s="11">
        <f t="shared" si="36"/>
        <v>2.139999999999999</v>
      </c>
      <c r="H124" s="11">
        <f t="shared" si="32"/>
        <v>190.5880000000001</v>
      </c>
      <c r="I124" s="11">
        <f t="shared" si="33"/>
        <v>650.1114223059901</v>
      </c>
      <c r="J124" s="11">
        <f t="shared" si="37"/>
        <v>840.6994223059902</v>
      </c>
      <c r="K124" s="11">
        <f t="shared" si="38"/>
        <v>244.39792308761088</v>
      </c>
      <c r="L124" s="11">
        <f t="shared" si="35"/>
        <v>0.9300000000000006</v>
      </c>
      <c r="M124" s="1"/>
    </row>
    <row r="125" spans="1:13" ht="12.75" customHeight="1">
      <c r="A125" s="11"/>
      <c r="B125" s="11">
        <f t="shared" si="34"/>
        <v>0.9400000000000006</v>
      </c>
      <c r="C125" s="11">
        <f t="shared" si="28"/>
        <v>0.28301886792452563</v>
      </c>
      <c r="D125" s="11">
        <f t="shared" si="29"/>
        <v>0.8490566037735758</v>
      </c>
      <c r="E125" s="11">
        <f t="shared" si="30"/>
        <v>8.867924528301899</v>
      </c>
      <c r="F125" s="11">
        <f t="shared" si="31"/>
        <v>0</v>
      </c>
      <c r="G125" s="11">
        <f t="shared" si="36"/>
        <v>2.1199999999999983</v>
      </c>
      <c r="H125" s="11">
        <f t="shared" si="32"/>
        <v>192.63733333333343</v>
      </c>
      <c r="I125" s="11">
        <f t="shared" si="33"/>
        <v>647.641899034032</v>
      </c>
      <c r="J125" s="11">
        <f t="shared" si="37"/>
        <v>840.2792323673655</v>
      </c>
      <c r="K125" s="11">
        <f t="shared" si="38"/>
        <v>453.9611156836048</v>
      </c>
      <c r="L125" s="11">
        <f t="shared" si="35"/>
        <v>0.9400000000000006</v>
      </c>
      <c r="M125" s="1"/>
    </row>
    <row r="126" spans="1:13" ht="12.75" customHeight="1">
      <c r="A126" s="11"/>
      <c r="B126" s="11">
        <f t="shared" si="34"/>
        <v>0.9500000000000006</v>
      </c>
      <c r="C126" s="11">
        <f t="shared" si="28"/>
        <v>0.23809523809523528</v>
      </c>
      <c r="D126" s="11">
        <f t="shared" si="29"/>
        <v>0.7142857142857059</v>
      </c>
      <c r="E126" s="11">
        <f t="shared" si="30"/>
        <v>9.04761904761906</v>
      </c>
      <c r="F126" s="11">
        <f t="shared" si="31"/>
        <v>0</v>
      </c>
      <c r="G126" s="11">
        <f>($E$6-$E$3*B126)+($G$6-$G$3*B126)+($I$6+$I$3*B126)+($K$6+$K$3*B126)</f>
        <v>2.0999999999999988</v>
      </c>
      <c r="H126" s="11">
        <f t="shared" si="32"/>
        <v>194.6866666666668</v>
      </c>
      <c r="I126" s="11">
        <f t="shared" si="33"/>
        <v>645.1165162169723</v>
      </c>
      <c r="J126" s="11">
        <f>H126+I126</f>
        <v>839.8031828836391</v>
      </c>
      <c r="K126" s="11">
        <f>(IF(E126=0,1,(E126^$I$3))*IF(F126=0,1,(F126^$K$3)))/(IF(C126=0,1,(C126^$E$3))*IF(D126=0,1,(D126^$G$3)))</f>
        <v>943.4133333333801</v>
      </c>
      <c r="L126" s="11">
        <f t="shared" si="35"/>
        <v>0.9500000000000006</v>
      </c>
      <c r="M126" s="1"/>
    </row>
    <row r="127" spans="1:13" ht="12.75" customHeight="1">
      <c r="A127" s="11"/>
      <c r="B127" s="11">
        <f t="shared" si="34"/>
        <v>0.9600000000000006</v>
      </c>
      <c r="C127" s="11">
        <f t="shared" si="28"/>
        <v>0.19230769230768935</v>
      </c>
      <c r="D127" s="11">
        <f t="shared" si="29"/>
        <v>0.5769230769230691</v>
      </c>
      <c r="E127" s="11">
        <f t="shared" si="30"/>
        <v>9.23076923076924</v>
      </c>
      <c r="F127" s="11">
        <f t="shared" si="31"/>
        <v>0</v>
      </c>
      <c r="G127" s="11">
        <f>($E$6-$E$3*B127)+($G$6-$G$3*B127)+($I$6+$I$3*B127)+($K$6+$K$3*B127)</f>
        <v>2.079999999999999</v>
      </c>
      <c r="H127" s="11">
        <f t="shared" si="32"/>
        <v>196.73600000000013</v>
      </c>
      <c r="I127" s="11">
        <f t="shared" si="33"/>
        <v>642.5240363279484</v>
      </c>
      <c r="J127" s="11">
        <f>H127+I127</f>
        <v>839.2600363279485</v>
      </c>
      <c r="K127" s="11">
        <f>(IF(E127=0,1,(E127^$I$3))*IF(F127=0,1,(F127^$K$3)))/(IF(C127=0,1,(C127^$E$3))*IF(D127=0,1,(D127^$G$3)))</f>
        <v>2307.4133333334676</v>
      </c>
      <c r="L127" s="11">
        <f t="shared" si="35"/>
        <v>0.9600000000000006</v>
      </c>
      <c r="M127" s="1"/>
    </row>
    <row r="128" spans="1:13" ht="12.75" customHeight="1">
      <c r="A128" s="11"/>
      <c r="B128" s="11">
        <f t="shared" si="34"/>
        <v>0.9700000000000006</v>
      </c>
      <c r="C128" s="11">
        <f>($E$6-$E$3*B128)*$O$11/G128</f>
        <v>0.14563106796116204</v>
      </c>
      <c r="D128" s="11">
        <f t="shared" si="29"/>
        <v>0.4368932038834861</v>
      </c>
      <c r="E128" s="11">
        <f t="shared" si="30"/>
        <v>9.417475728155352</v>
      </c>
      <c r="F128" s="11">
        <f>($K$6+$K$3*B128)*$O$11/G128</f>
        <v>0</v>
      </c>
      <c r="G128" s="11">
        <f>($E$6-$E$3*B128)+($G$6-$G$3*B128)+($I$6+$I$3*B128)+($K$6+$K$3*B128)</f>
        <v>2.0599999999999987</v>
      </c>
      <c r="H128" s="11">
        <f t="shared" si="32"/>
        <v>198.78533333333348</v>
      </c>
      <c r="I128" s="11">
        <f t="shared" si="33"/>
        <v>639.8474352395282</v>
      </c>
      <c r="J128" s="11">
        <f>H128+I128</f>
        <v>838.6327685728617</v>
      </c>
      <c r="K128" s="11">
        <f>(IF(E128=0,1,(E128^$I$3))*IF(F128=0,1,(F128^$K$3)))/(IF(C128=0,1,(C128^$E$3))*IF(D128=0,1,(D128^$G$3)))</f>
        <v>7302.795134888595</v>
      </c>
      <c r="L128" s="11">
        <f t="shared" si="35"/>
        <v>0.9700000000000006</v>
      </c>
      <c r="M128" s="1"/>
    </row>
    <row r="129" spans="1:13" ht="12.75" customHeight="1">
      <c r="A129" s="11"/>
      <c r="B129" s="11">
        <f t="shared" si="34"/>
        <v>0.9800000000000006</v>
      </c>
      <c r="C129" s="11">
        <f>($E$6-$E$3*B129)*$O$11/G129</f>
        <v>0.09803921568627141</v>
      </c>
      <c r="D129" s="11">
        <f t="shared" si="29"/>
        <v>0.29411764705881316</v>
      </c>
      <c r="E129" s="11">
        <f t="shared" si="30"/>
        <v>9.607843137254916</v>
      </c>
      <c r="F129" s="11">
        <f>($K$6+$K$3*B129)*$O$11/G129</f>
        <v>0</v>
      </c>
      <c r="G129" s="11">
        <f>($E$6-$E$3*B129)+($G$6-$G$3*B129)+($I$6+$I$3*B129)+($K$6+$K$3*B129)</f>
        <v>2.0399999999999983</v>
      </c>
      <c r="H129" s="11">
        <f t="shared" si="32"/>
        <v>200.8346666666668</v>
      </c>
      <c r="I129" s="11">
        <f t="shared" si="33"/>
        <v>637.0577854566161</v>
      </c>
      <c r="J129" s="11">
        <f>H129+I129</f>
        <v>837.892452123283</v>
      </c>
      <c r="K129" s="11">
        <f>(IF(E129=0,1,(E129^$I$3))*IF(F129=0,1,(F129^$K$3)))/(IF(C129=0,1,(C129^$E$3))*IF(D129=0,1,(D129^$G$3)))</f>
        <v>37007.413333338525</v>
      </c>
      <c r="L129" s="11">
        <f t="shared" si="35"/>
        <v>0.9800000000000006</v>
      </c>
      <c r="M129" s="1"/>
    </row>
    <row r="130" spans="1:13" ht="12.75" customHeight="1">
      <c r="A130" s="11"/>
      <c r="B130" s="11">
        <f t="shared" si="34"/>
        <v>0.9900000000000007</v>
      </c>
      <c r="C130" s="11">
        <f>($E$6-$E$3*B130)*$O$11/G130</f>
        <v>0.04950495049504628</v>
      </c>
      <c r="D130" s="11">
        <f t="shared" si="29"/>
        <v>0.14851485148513885</v>
      </c>
      <c r="E130" s="11">
        <f t="shared" si="30"/>
        <v>9.801980198019814</v>
      </c>
      <c r="F130" s="11">
        <f>($K$6+$K$3*B130)*$O$11/G130</f>
        <v>0</v>
      </c>
      <c r="G130" s="11">
        <f>($E$6-$E$3*B130)+($G$6-$G$3*B130)+($I$6+$I$3*B130)+($K$6+$K$3*B130)</f>
        <v>2.0199999999999987</v>
      </c>
      <c r="H130" s="11">
        <f t="shared" si="32"/>
        <v>202.88400000000013</v>
      </c>
      <c r="I130" s="11">
        <f t="shared" si="33"/>
        <v>634.0941414807857</v>
      </c>
      <c r="J130" s="11">
        <f>H130+I130</f>
        <v>836.9781414807858</v>
      </c>
      <c r="K130" s="11">
        <f>(IF(E130=0,1,(E130^$I$3))*IF(F130=0,1,(F130^$K$3)))/(IF(C130=0,1,(C130^$E$3))*IF(D130=0,1,(D130^$G$3)))</f>
        <v>592474.0800001557</v>
      </c>
      <c r="L130" s="11">
        <f t="shared" si="35"/>
        <v>0.9900000000000007</v>
      </c>
      <c r="M130" s="1"/>
    </row>
    <row r="131" ht="12.75" customHeight="1">
      <c r="M131" s="1"/>
    </row>
    <row r="132" ht="12.75" customHeight="1"/>
    <row r="133" ht="12.75" customHeight="1"/>
    <row r="134" spans="1:15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L134" s="4"/>
      <c r="M134"/>
      <c r="N134"/>
      <c r="O134"/>
    </row>
    <row r="135" spans="1:13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L135" s="4"/>
      <c r="M135" s="1"/>
    </row>
    <row r="136" spans="1:13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L136" s="4"/>
      <c r="M136" s="1"/>
    </row>
    <row r="137" spans="1:13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L137" s="4"/>
      <c r="M137" s="1"/>
    </row>
    <row r="138" spans="1:13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L138" s="4"/>
      <c r="M138" s="1"/>
    </row>
    <row r="139" spans="1:13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L139" s="4"/>
      <c r="M139" s="1"/>
    </row>
    <row r="140" spans="1:13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L140" s="4"/>
      <c r="M140" s="1"/>
    </row>
    <row r="141" spans="1:13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L141" s="2"/>
      <c r="M141" s="1"/>
    </row>
    <row r="142" spans="1:13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L142" s="2"/>
      <c r="M142" s="1"/>
    </row>
    <row r="143" spans="1:13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L143" s="2"/>
      <c r="M143" s="1"/>
    </row>
    <row r="144" spans="1:13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L144" s="2"/>
      <c r="M144" s="1"/>
    </row>
    <row r="145" spans="1:13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L145" s="2"/>
      <c r="M145" s="1"/>
    </row>
    <row r="146" spans="1:13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L146" s="2"/>
      <c r="M146" s="1"/>
    </row>
    <row r="147" spans="1:13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L147" s="2"/>
      <c r="M147" s="1"/>
    </row>
    <row r="148" spans="1:13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L148" s="2"/>
      <c r="M148" s="1"/>
    </row>
    <row r="149" spans="1:13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L149" s="2"/>
      <c r="M149" s="1"/>
    </row>
    <row r="150" spans="1:13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L150" s="2"/>
      <c r="M150" s="1"/>
    </row>
    <row r="151" spans="1:13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L151" s="2"/>
      <c r="M151" s="1"/>
    </row>
    <row r="152" spans="1:13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L152" s="14"/>
      <c r="M152" s="1"/>
    </row>
    <row r="153" spans="1:13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L153" s="14"/>
      <c r="M153" s="2"/>
    </row>
    <row r="154" spans="1:13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L154" s="14"/>
      <c r="M154" s="2"/>
    </row>
    <row r="155" spans="1:13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L155" s="14"/>
      <c r="M155" s="2"/>
    </row>
    <row r="156" spans="1:13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L156" s="14"/>
      <c r="M156" s="2"/>
    </row>
    <row r="157" spans="1:13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L157" s="14"/>
      <c r="M157" s="2"/>
    </row>
    <row r="158" spans="1:13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L158" s="14"/>
      <c r="M158" s="2"/>
    </row>
    <row r="159" spans="1:13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L159" s="14"/>
      <c r="M159" s="2"/>
    </row>
    <row r="160" spans="1:13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L160" s="14"/>
      <c r="M160" s="2"/>
    </row>
    <row r="161" spans="1:13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L161" s="14"/>
      <c r="M161" s="2"/>
    </row>
    <row r="162" ht="12.75" customHeight="1">
      <c r="M162" s="2"/>
    </row>
  </sheetData>
  <dataValidations count="4">
    <dataValidation type="list" allowBlank="1" showInputMessage="1" showErrorMessage="1" prompt="Please select a value from the list" error="Select a value from the list" sqref="O15">
      <formula1>$O$32:$O$36</formula1>
    </dataValidation>
    <dataValidation type="list" allowBlank="1" showInputMessage="1" showErrorMessage="1" prompt="Please select a value on the list" sqref="O10">
      <formula1>$O$48:$O$60</formula1>
    </dataValidation>
    <dataValidation type="list" allowBlank="1" showInputMessage="1" showErrorMessage="1" prompt="Select a vlaue from the list" sqref="O14">
      <formula1>$O$38:$O$46</formula1>
    </dataValidation>
    <dataValidation type="list" allowBlank="1" showInputMessage="1" showErrorMessage="1" prompt="Please select a value from the list" sqref="O11">
      <formula1>$O$62:$O$69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TSIRI   </cp:lastModifiedBy>
  <dcterms:created xsi:type="dcterms:W3CDTF">2000-08-10T20:38:53Z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